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upinski\Desktop\"/>
    </mc:Choice>
  </mc:AlternateContent>
  <xr:revisionPtr revIDLastSave="0" documentId="13_ncr:1_{5B4ED4EC-17F1-47E1-BB27-ECF8297F2850}" xr6:coauthVersionLast="33" xr6:coauthVersionMax="33" xr10:uidLastSave="{00000000-0000-0000-0000-000000000000}"/>
  <bookViews>
    <workbookView xWindow="0" yWindow="36" windowWidth="22980" windowHeight="9552" xr2:uid="{00000000-000D-0000-FFFF-FFFF00000000}"/>
  </bookViews>
  <sheets>
    <sheet name="Open Positions Summary" sheetId="1" r:id="rId1"/>
    <sheet name="Closed Stock Trades" sheetId="5" r:id="rId2"/>
    <sheet name="Closed Option Trades" sheetId="7" r:id="rId3"/>
    <sheet name="Open Stock Trades - Old Format" sheetId="4" state="hidden" r:id="rId4"/>
  </sheets>
  <definedNames>
    <definedName name="_xlnm._FilterDatabase" localSheetId="1" hidden="1">'Closed Stock Trades'!$A$5:$K$330</definedName>
  </definedNames>
  <calcPr calcId="179017"/>
</workbook>
</file>

<file path=xl/calcChain.xml><?xml version="1.0" encoding="utf-8"?>
<calcChain xmlns="http://schemas.openxmlformats.org/spreadsheetml/2006/main">
  <c r="P14" i="7" l="1"/>
  <c r="Q21" i="5" l="1"/>
  <c r="V12" i="1" l="1"/>
  <c r="K28" i="1"/>
  <c r="J28" i="1"/>
  <c r="T24" i="1"/>
  <c r="X24" i="1" s="1"/>
  <c r="V24" i="1"/>
  <c r="T25" i="1"/>
  <c r="X25" i="1" s="1"/>
  <c r="V25" i="1"/>
  <c r="T26" i="1"/>
  <c r="X26" i="1" s="1"/>
  <c r="V26" i="1"/>
  <c r="T27" i="1"/>
  <c r="X27" i="1" s="1"/>
  <c r="V27" i="1"/>
  <c r="T28" i="1"/>
  <c r="X28" i="1" s="1"/>
  <c r="V28" i="1"/>
  <c r="T29" i="1"/>
  <c r="X29" i="1" s="1"/>
  <c r="V29" i="1"/>
  <c r="T30" i="1"/>
  <c r="X30" i="1" s="1"/>
  <c r="V30" i="1"/>
  <c r="T31" i="1"/>
  <c r="X31" i="1" s="1"/>
  <c r="V31" i="1"/>
  <c r="T32" i="1"/>
  <c r="X32" i="1" s="1"/>
  <c r="V32" i="1"/>
  <c r="T33" i="1"/>
  <c r="X33" i="1" s="1"/>
  <c r="V33" i="1"/>
  <c r="K23" i="1"/>
  <c r="J23" i="1"/>
  <c r="T22" i="1"/>
  <c r="X22" i="1" s="1"/>
  <c r="V22" i="1"/>
  <c r="T23" i="1"/>
  <c r="X23" i="1" s="1"/>
  <c r="V23" i="1"/>
  <c r="T21" i="1"/>
  <c r="X21" i="1" s="1"/>
  <c r="V21" i="1"/>
  <c r="O21" i="1"/>
  <c r="N21" i="1"/>
  <c r="J21" i="1"/>
  <c r="K21" i="1"/>
  <c r="T20" i="1"/>
  <c r="X20" i="1" s="1"/>
  <c r="V20" i="1"/>
  <c r="J20" i="1"/>
  <c r="K20" i="1"/>
  <c r="T19" i="1"/>
  <c r="X19" i="1" s="1"/>
  <c r="V19" i="1"/>
  <c r="K19" i="1"/>
  <c r="J19" i="1"/>
  <c r="T18" i="1"/>
  <c r="X18" i="1" s="1"/>
  <c r="V18" i="1"/>
  <c r="K18" i="1"/>
  <c r="J18" i="1"/>
  <c r="O17" i="1"/>
  <c r="N17" i="1"/>
  <c r="K17" i="1"/>
  <c r="J17" i="1"/>
  <c r="T16" i="1"/>
  <c r="X16" i="1" s="1"/>
  <c r="V16" i="1"/>
  <c r="T17" i="1"/>
  <c r="X17" i="1" s="1"/>
  <c r="V17" i="1"/>
  <c r="K16" i="1"/>
  <c r="J16" i="1"/>
  <c r="T15" i="1"/>
  <c r="X15" i="1" s="1"/>
  <c r="V15" i="1"/>
  <c r="K15" i="1"/>
  <c r="J15" i="1"/>
  <c r="T14" i="1"/>
  <c r="X14" i="1" s="1"/>
  <c r="V14" i="1"/>
  <c r="O14" i="1"/>
  <c r="N14" i="1"/>
  <c r="O11" i="1"/>
  <c r="N11" i="1"/>
  <c r="J14" i="1"/>
  <c r="K14" i="1"/>
  <c r="T13" i="1"/>
  <c r="X13" i="1" s="1"/>
  <c r="V13" i="1"/>
  <c r="J13" i="1"/>
  <c r="K13" i="1"/>
  <c r="T12" i="1"/>
  <c r="X12" i="1" s="1"/>
  <c r="J12" i="1"/>
  <c r="K12" i="1"/>
  <c r="V11" i="1"/>
  <c r="T11" i="1"/>
  <c r="X11" i="1" s="1"/>
  <c r="K11" i="1"/>
  <c r="J11" i="1"/>
  <c r="G13" i="7"/>
  <c r="J13" i="7" s="1"/>
  <c r="G12" i="7"/>
  <c r="J12" i="7" s="1"/>
  <c r="L11" i="7"/>
  <c r="J11" i="7"/>
  <c r="G11" i="7"/>
  <c r="L10" i="7"/>
  <c r="J10" i="7"/>
  <c r="G10" i="7"/>
  <c r="L9" i="7"/>
  <c r="J9" i="7"/>
  <c r="G9" i="7"/>
  <c r="L8" i="7"/>
  <c r="J8" i="7"/>
  <c r="G8" i="7"/>
  <c r="G7" i="7"/>
  <c r="L7" i="7" s="1"/>
  <c r="K330" i="5"/>
  <c r="J330" i="5"/>
  <c r="K329" i="5"/>
  <c r="J329" i="5"/>
  <c r="K328" i="5"/>
  <c r="J328" i="5"/>
  <c r="K327" i="5"/>
  <c r="J327" i="5"/>
  <c r="K326" i="5"/>
  <c r="J326" i="5"/>
  <c r="K325" i="5"/>
  <c r="J325" i="5"/>
  <c r="K324" i="5"/>
  <c r="J324" i="5"/>
  <c r="K323" i="5"/>
  <c r="J323" i="5"/>
  <c r="K322" i="5"/>
  <c r="J322" i="5"/>
  <c r="K321" i="5"/>
  <c r="J321" i="5"/>
  <c r="K320" i="5"/>
  <c r="J320" i="5"/>
  <c r="K319" i="5"/>
  <c r="J319" i="5"/>
  <c r="K318" i="5"/>
  <c r="J318" i="5"/>
  <c r="K317" i="5"/>
  <c r="J317" i="5"/>
  <c r="K316" i="5"/>
  <c r="J316" i="5"/>
  <c r="K315" i="5"/>
  <c r="J315" i="5"/>
  <c r="K314" i="5"/>
  <c r="J314" i="5"/>
  <c r="K313" i="5"/>
  <c r="J313" i="5"/>
  <c r="K312" i="5"/>
  <c r="J312" i="5"/>
  <c r="K311" i="5"/>
  <c r="J311" i="5"/>
  <c r="K310" i="5"/>
  <c r="J310" i="5"/>
  <c r="K309" i="5"/>
  <c r="J309" i="5"/>
  <c r="K308" i="5"/>
  <c r="J308" i="5"/>
  <c r="K307" i="5"/>
  <c r="J307" i="5"/>
  <c r="K306" i="5"/>
  <c r="J306" i="5"/>
  <c r="K305" i="5"/>
  <c r="J305" i="5"/>
  <c r="K304" i="5"/>
  <c r="J304" i="5"/>
  <c r="K303" i="5"/>
  <c r="J303" i="5"/>
  <c r="K302" i="5"/>
  <c r="J302" i="5"/>
  <c r="K301" i="5"/>
  <c r="J301" i="5"/>
  <c r="K300" i="5"/>
  <c r="J300" i="5"/>
  <c r="K299" i="5"/>
  <c r="J299" i="5"/>
  <c r="K298" i="5"/>
  <c r="J298" i="5"/>
  <c r="K297" i="5"/>
  <c r="J297" i="5"/>
  <c r="K296" i="5"/>
  <c r="J296" i="5"/>
  <c r="K295" i="5"/>
  <c r="J295" i="5"/>
  <c r="K294" i="5"/>
  <c r="J294" i="5"/>
  <c r="K293" i="5"/>
  <c r="J293" i="5"/>
  <c r="K292" i="5"/>
  <c r="J292" i="5"/>
  <c r="K291" i="5"/>
  <c r="J291" i="5"/>
  <c r="K290" i="5"/>
  <c r="J290" i="5"/>
  <c r="K289" i="5"/>
  <c r="J289" i="5"/>
  <c r="K288" i="5"/>
  <c r="J288" i="5"/>
  <c r="K287" i="5"/>
  <c r="J287" i="5"/>
  <c r="K286" i="5"/>
  <c r="J286" i="5"/>
  <c r="K285" i="5"/>
  <c r="J285" i="5"/>
  <c r="K284" i="5"/>
  <c r="J284" i="5"/>
  <c r="K283" i="5"/>
  <c r="J283" i="5"/>
  <c r="K282" i="5"/>
  <c r="J282" i="5"/>
  <c r="K281" i="5"/>
  <c r="J281" i="5"/>
  <c r="K280" i="5"/>
  <c r="J280" i="5"/>
  <c r="K279" i="5"/>
  <c r="J279" i="5"/>
  <c r="K278" i="5"/>
  <c r="J278" i="5"/>
  <c r="K277" i="5"/>
  <c r="J277" i="5"/>
  <c r="K276" i="5"/>
  <c r="J276" i="5"/>
  <c r="K275" i="5"/>
  <c r="J275" i="5"/>
  <c r="K274" i="5"/>
  <c r="J274" i="5"/>
  <c r="K273" i="5"/>
  <c r="J273" i="5"/>
  <c r="K272" i="5"/>
  <c r="J272" i="5"/>
  <c r="K271" i="5"/>
  <c r="J271" i="5"/>
  <c r="K270" i="5"/>
  <c r="J270" i="5"/>
  <c r="K269" i="5"/>
  <c r="J269" i="5"/>
  <c r="K268" i="5"/>
  <c r="J268" i="5"/>
  <c r="K267" i="5"/>
  <c r="J267" i="5"/>
  <c r="K266" i="5"/>
  <c r="J266" i="5"/>
  <c r="K265" i="5"/>
  <c r="J265" i="5"/>
  <c r="K264" i="5"/>
  <c r="J264" i="5"/>
  <c r="K263" i="5"/>
  <c r="J263" i="5"/>
  <c r="K262" i="5"/>
  <c r="J262" i="5"/>
  <c r="K261" i="5"/>
  <c r="J261" i="5"/>
  <c r="K260" i="5"/>
  <c r="J260" i="5"/>
  <c r="K259" i="5"/>
  <c r="J259" i="5"/>
  <c r="K258" i="5"/>
  <c r="J258" i="5"/>
  <c r="K257" i="5"/>
  <c r="J257" i="5"/>
  <c r="K256" i="5"/>
  <c r="J256" i="5"/>
  <c r="K255" i="5"/>
  <c r="J255" i="5"/>
  <c r="K254" i="5"/>
  <c r="J254" i="5"/>
  <c r="K253" i="5"/>
  <c r="J253" i="5"/>
  <c r="K252" i="5"/>
  <c r="J252" i="5"/>
  <c r="K251" i="5"/>
  <c r="J251" i="5"/>
  <c r="K250" i="5"/>
  <c r="J250" i="5"/>
  <c r="K249" i="5"/>
  <c r="J249" i="5"/>
  <c r="K248" i="5"/>
  <c r="J248" i="5"/>
  <c r="K247" i="5"/>
  <c r="J247" i="5"/>
  <c r="K246" i="5"/>
  <c r="J246" i="5"/>
  <c r="K245" i="5"/>
  <c r="J245" i="5"/>
  <c r="K244" i="5"/>
  <c r="J244" i="5"/>
  <c r="K243" i="5"/>
  <c r="J243" i="5"/>
  <c r="K242" i="5"/>
  <c r="J242" i="5"/>
  <c r="K241" i="5"/>
  <c r="J241" i="5"/>
  <c r="K240" i="5"/>
  <c r="J240" i="5"/>
  <c r="K239" i="5"/>
  <c r="J239" i="5"/>
  <c r="K238" i="5"/>
  <c r="J238" i="5"/>
  <c r="K237" i="5"/>
  <c r="J237" i="5"/>
  <c r="K236" i="5"/>
  <c r="J236" i="5"/>
  <c r="K235" i="5"/>
  <c r="J235" i="5"/>
  <c r="K234" i="5"/>
  <c r="J234" i="5"/>
  <c r="K233" i="5"/>
  <c r="J233" i="5"/>
  <c r="K232" i="5"/>
  <c r="J232" i="5"/>
  <c r="K231" i="5"/>
  <c r="J231" i="5"/>
  <c r="K230" i="5"/>
  <c r="J230" i="5"/>
  <c r="K229" i="5"/>
  <c r="J229" i="5"/>
  <c r="K228" i="5"/>
  <c r="J228" i="5"/>
  <c r="K227" i="5"/>
  <c r="J227" i="5"/>
  <c r="K226" i="5"/>
  <c r="J226" i="5"/>
  <c r="K225" i="5"/>
  <c r="J225" i="5"/>
  <c r="K224" i="5"/>
  <c r="J224" i="5"/>
  <c r="K223" i="5"/>
  <c r="J223" i="5"/>
  <c r="K222" i="5"/>
  <c r="J222" i="5"/>
  <c r="K221" i="5"/>
  <c r="J221" i="5"/>
  <c r="K220" i="5"/>
  <c r="J220" i="5"/>
  <c r="K219" i="5"/>
  <c r="J219" i="5"/>
  <c r="K218" i="5"/>
  <c r="J218" i="5"/>
  <c r="K217" i="5"/>
  <c r="J217" i="5"/>
  <c r="K216" i="5"/>
  <c r="J216" i="5"/>
  <c r="K215" i="5"/>
  <c r="J215" i="5"/>
  <c r="K214" i="5"/>
  <c r="J214" i="5"/>
  <c r="K213" i="5"/>
  <c r="J213" i="5"/>
  <c r="K212" i="5"/>
  <c r="J212" i="5"/>
  <c r="K211" i="5"/>
  <c r="J211" i="5"/>
  <c r="K210" i="5"/>
  <c r="J210" i="5"/>
  <c r="K209" i="5"/>
  <c r="J209" i="5"/>
  <c r="K208" i="5"/>
  <c r="J208" i="5"/>
  <c r="K207" i="5"/>
  <c r="J207" i="5"/>
  <c r="K206" i="5"/>
  <c r="J206" i="5"/>
  <c r="K205" i="5"/>
  <c r="J205" i="5"/>
  <c r="K204" i="5"/>
  <c r="J204" i="5"/>
  <c r="K203" i="5"/>
  <c r="J203" i="5"/>
  <c r="K202" i="5"/>
  <c r="J202" i="5"/>
  <c r="K201" i="5"/>
  <c r="J201" i="5"/>
  <c r="K200" i="5"/>
  <c r="J200" i="5"/>
  <c r="K199" i="5"/>
  <c r="J199" i="5"/>
  <c r="K198" i="5"/>
  <c r="J198" i="5"/>
  <c r="K197" i="5"/>
  <c r="J197" i="5"/>
  <c r="K196" i="5"/>
  <c r="J196" i="5"/>
  <c r="K195" i="5"/>
  <c r="J195" i="5"/>
  <c r="K194" i="5"/>
  <c r="J194" i="5"/>
  <c r="K193" i="5"/>
  <c r="J193" i="5"/>
  <c r="K192" i="5"/>
  <c r="J192" i="5"/>
  <c r="K191" i="5"/>
  <c r="J191" i="5"/>
  <c r="K190" i="5"/>
  <c r="J190" i="5"/>
  <c r="K189" i="5"/>
  <c r="J189" i="5"/>
  <c r="K188" i="5"/>
  <c r="J188" i="5"/>
  <c r="K187" i="5"/>
  <c r="J187" i="5"/>
  <c r="K186" i="5"/>
  <c r="J186" i="5"/>
  <c r="K185" i="5"/>
  <c r="J185" i="5"/>
  <c r="K184" i="5"/>
  <c r="J184" i="5"/>
  <c r="K183" i="5"/>
  <c r="J183" i="5"/>
  <c r="K182" i="5"/>
  <c r="J182" i="5"/>
  <c r="K181" i="5"/>
  <c r="J181" i="5"/>
  <c r="K180" i="5"/>
  <c r="J180" i="5"/>
  <c r="K179" i="5"/>
  <c r="J179" i="5"/>
  <c r="K178" i="5"/>
  <c r="J178" i="5"/>
  <c r="K177" i="5"/>
  <c r="J177" i="5"/>
  <c r="K176" i="5"/>
  <c r="J176" i="5"/>
  <c r="K175" i="5"/>
  <c r="J175" i="5"/>
  <c r="K174" i="5"/>
  <c r="J174" i="5"/>
  <c r="K173" i="5"/>
  <c r="J173" i="5"/>
  <c r="K172" i="5"/>
  <c r="J172" i="5"/>
  <c r="K171" i="5"/>
  <c r="J171" i="5"/>
  <c r="K170" i="5"/>
  <c r="J170" i="5"/>
  <c r="K169" i="5"/>
  <c r="J169" i="5"/>
  <c r="K168" i="5"/>
  <c r="J168" i="5"/>
  <c r="K167" i="5"/>
  <c r="J167" i="5"/>
  <c r="K166" i="5"/>
  <c r="J166" i="5"/>
  <c r="K165" i="5"/>
  <c r="J165" i="5"/>
  <c r="K164" i="5"/>
  <c r="J164" i="5"/>
  <c r="K163" i="5"/>
  <c r="J163" i="5"/>
  <c r="K162" i="5"/>
  <c r="J162" i="5"/>
  <c r="K161" i="5"/>
  <c r="J161" i="5"/>
  <c r="K160" i="5"/>
  <c r="J160" i="5"/>
  <c r="K159" i="5"/>
  <c r="J159" i="5"/>
  <c r="K158" i="5"/>
  <c r="J158" i="5"/>
  <c r="K157" i="5"/>
  <c r="J157" i="5"/>
  <c r="K156" i="5"/>
  <c r="J156" i="5"/>
  <c r="K155" i="5"/>
  <c r="J155" i="5"/>
  <c r="K154" i="5"/>
  <c r="J154" i="5"/>
  <c r="K153" i="5"/>
  <c r="J153" i="5"/>
  <c r="K152" i="5"/>
  <c r="J152" i="5"/>
  <c r="K151" i="5"/>
  <c r="J151" i="5"/>
  <c r="K150" i="5"/>
  <c r="J150" i="5"/>
  <c r="K149" i="5"/>
  <c r="J149" i="5"/>
  <c r="K148" i="5"/>
  <c r="J148" i="5"/>
  <c r="K147" i="5"/>
  <c r="J147" i="5"/>
  <c r="K146" i="5"/>
  <c r="J146" i="5"/>
  <c r="K145" i="5"/>
  <c r="J145" i="5"/>
  <c r="K144" i="5"/>
  <c r="J144" i="5"/>
  <c r="F143" i="5"/>
  <c r="F142" i="5"/>
  <c r="F141" i="5"/>
  <c r="F140" i="5"/>
  <c r="F139" i="5"/>
  <c r="F138" i="5"/>
  <c r="F137" i="5"/>
  <c r="F136" i="5"/>
  <c r="F135" i="5"/>
  <c r="F134" i="5"/>
  <c r="F133" i="5"/>
  <c r="J133" i="5" s="1"/>
  <c r="F132" i="5"/>
  <c r="F131" i="5"/>
  <c r="J131" i="5" s="1"/>
  <c r="F130" i="5"/>
  <c r="F129" i="5"/>
  <c r="F128" i="5"/>
  <c r="F127" i="5"/>
  <c r="F126" i="5"/>
  <c r="F125" i="5"/>
  <c r="F124" i="5"/>
  <c r="F123" i="5"/>
  <c r="F122" i="5"/>
  <c r="F121" i="5"/>
  <c r="F120" i="5"/>
  <c r="F119" i="5"/>
  <c r="J119" i="5" s="1"/>
  <c r="F118" i="5"/>
  <c r="F117" i="5"/>
  <c r="J117" i="5" s="1"/>
  <c r="F116" i="5"/>
  <c r="F115" i="5"/>
  <c r="F114" i="5"/>
  <c r="F113" i="5"/>
  <c r="J113" i="5" s="1"/>
  <c r="F112" i="5"/>
  <c r="F111" i="5"/>
  <c r="J111" i="5" s="1"/>
  <c r="F110" i="5"/>
  <c r="F109" i="5"/>
  <c r="F108" i="5"/>
  <c r="F107" i="5"/>
  <c r="J107" i="5" s="1"/>
  <c r="F106" i="5"/>
  <c r="F105" i="5"/>
  <c r="J105" i="5" s="1"/>
  <c r="F104" i="5"/>
  <c r="F103" i="5"/>
  <c r="F102" i="5"/>
  <c r="F101" i="5"/>
  <c r="J101" i="5" s="1"/>
  <c r="F100" i="5"/>
  <c r="F99" i="5"/>
  <c r="J99" i="5" s="1"/>
  <c r="F98" i="5"/>
  <c r="F97" i="5"/>
  <c r="F96" i="5"/>
  <c r="F95" i="5"/>
  <c r="J95" i="5" s="1"/>
  <c r="F94" i="5"/>
  <c r="F93" i="5"/>
  <c r="J93" i="5" s="1"/>
  <c r="F92" i="5"/>
  <c r="F91" i="5"/>
  <c r="J91" i="5" s="1"/>
  <c r="F90" i="5"/>
  <c r="F89" i="5"/>
  <c r="J89" i="5" s="1"/>
  <c r="F88" i="5"/>
  <c r="F87" i="5"/>
  <c r="F86" i="5"/>
  <c r="F85" i="5"/>
  <c r="J85" i="5" s="1"/>
  <c r="F84" i="5"/>
  <c r="F83" i="5"/>
  <c r="J83" i="5" s="1"/>
  <c r="F82" i="5"/>
  <c r="F81" i="5"/>
  <c r="F80" i="5"/>
  <c r="F79" i="5"/>
  <c r="J79" i="5" s="1"/>
  <c r="F78" i="5"/>
  <c r="F77" i="5"/>
  <c r="J77" i="5" s="1"/>
  <c r="F76" i="5"/>
  <c r="F75" i="5"/>
  <c r="F74" i="5"/>
  <c r="F73" i="5"/>
  <c r="J73" i="5" s="1"/>
  <c r="F72" i="5"/>
  <c r="F71" i="5"/>
  <c r="J71" i="5" s="1"/>
  <c r="F70" i="5"/>
  <c r="F69" i="5"/>
  <c r="J69" i="5" s="1"/>
  <c r="F68" i="5"/>
  <c r="F67" i="5"/>
  <c r="F66" i="5"/>
  <c r="F65" i="5"/>
  <c r="J65" i="5" s="1"/>
  <c r="F64" i="5"/>
  <c r="F63" i="5"/>
  <c r="J63" i="5" s="1"/>
  <c r="F62" i="5"/>
  <c r="F61" i="5"/>
  <c r="J61" i="5" s="1"/>
  <c r="F60" i="5"/>
  <c r="F59" i="5"/>
  <c r="F58" i="5"/>
  <c r="K58" i="5" s="1"/>
  <c r="F57" i="5"/>
  <c r="K57" i="5" s="1"/>
  <c r="F56" i="5"/>
  <c r="K56" i="5" s="1"/>
  <c r="F55" i="5"/>
  <c r="K55" i="5" s="1"/>
  <c r="F54" i="5"/>
  <c r="K54" i="5" s="1"/>
  <c r="F53" i="5"/>
  <c r="K53" i="5" s="1"/>
  <c r="F52" i="5"/>
  <c r="K52" i="5" s="1"/>
  <c r="F51" i="5"/>
  <c r="K51" i="5" s="1"/>
  <c r="F50" i="5"/>
  <c r="K50" i="5" s="1"/>
  <c r="F49" i="5"/>
  <c r="K49" i="5" s="1"/>
  <c r="F48" i="5"/>
  <c r="K48" i="5" s="1"/>
  <c r="F47" i="5"/>
  <c r="K47" i="5" s="1"/>
  <c r="F46" i="5"/>
  <c r="K46" i="5" s="1"/>
  <c r="F45" i="5"/>
  <c r="K45" i="5" s="1"/>
  <c r="F44" i="5"/>
  <c r="K44" i="5" s="1"/>
  <c r="F43" i="5"/>
  <c r="K43" i="5" s="1"/>
  <c r="F42" i="5"/>
  <c r="K42" i="5" s="1"/>
  <c r="F41" i="5"/>
  <c r="K41" i="5" s="1"/>
  <c r="F40" i="5"/>
  <c r="K40" i="5" s="1"/>
  <c r="F39" i="5"/>
  <c r="K39" i="5" s="1"/>
  <c r="F38" i="5"/>
  <c r="K38" i="5" s="1"/>
  <c r="F37" i="5"/>
  <c r="K37" i="5" s="1"/>
  <c r="F36" i="5"/>
  <c r="K36" i="5" s="1"/>
  <c r="F35" i="5"/>
  <c r="K35" i="5" s="1"/>
  <c r="F34" i="5"/>
  <c r="K34" i="5" s="1"/>
  <c r="F33" i="5"/>
  <c r="K33" i="5" s="1"/>
  <c r="F32" i="5"/>
  <c r="K32" i="5" s="1"/>
  <c r="F31" i="5"/>
  <c r="K31" i="5" s="1"/>
  <c r="F30" i="5"/>
  <c r="K30" i="5" s="1"/>
  <c r="F29" i="5"/>
  <c r="K29" i="5" s="1"/>
  <c r="F28" i="5"/>
  <c r="K28" i="5" s="1"/>
  <c r="F27" i="5"/>
  <c r="K27" i="5" s="1"/>
  <c r="F26" i="5"/>
  <c r="K26" i="5" s="1"/>
  <c r="F25" i="5"/>
  <c r="K25" i="5" s="1"/>
  <c r="F24" i="5"/>
  <c r="K24" i="5" s="1"/>
  <c r="F23" i="5"/>
  <c r="K23" i="5" s="1"/>
  <c r="F22" i="5"/>
  <c r="K22" i="5" s="1"/>
  <c r="F21" i="5"/>
  <c r="K21" i="5" s="1"/>
  <c r="F20" i="5"/>
  <c r="K20" i="5" s="1"/>
  <c r="F19" i="5"/>
  <c r="K19" i="5" s="1"/>
  <c r="F18" i="5"/>
  <c r="K18" i="5" s="1"/>
  <c r="F17" i="5"/>
  <c r="K17" i="5" s="1"/>
  <c r="F16" i="5"/>
  <c r="I16" i="5" s="1"/>
  <c r="F15" i="5"/>
  <c r="I15" i="5" s="1"/>
  <c r="F14" i="5"/>
  <c r="I14" i="5" s="1"/>
  <c r="F13" i="5"/>
  <c r="K13" i="5" s="1"/>
  <c r="F12" i="5"/>
  <c r="J12" i="5" s="1"/>
  <c r="F11" i="5"/>
  <c r="K11" i="5" s="1"/>
  <c r="D10" i="5"/>
  <c r="F10" i="5" s="1"/>
  <c r="K10" i="5" s="1"/>
  <c r="F9" i="5"/>
  <c r="I9" i="5" s="1"/>
  <c r="F8" i="5"/>
  <c r="I8" i="5" s="1"/>
  <c r="F7" i="5"/>
  <c r="K7" i="5" s="1"/>
  <c r="F6" i="5"/>
  <c r="K6" i="5" s="1"/>
  <c r="S29" i="4"/>
  <c r="T29" i="4" s="1"/>
  <c r="R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X34" i="1" l="1"/>
  <c r="U18" i="1"/>
  <c r="W28" i="1"/>
  <c r="Y28" i="1" s="1"/>
  <c r="U28" i="1"/>
  <c r="W16" i="1"/>
  <c r="U16" i="1"/>
  <c r="W19" i="1"/>
  <c r="Y19" i="1" s="1"/>
  <c r="U19" i="1"/>
  <c r="U23" i="1"/>
  <c r="W30" i="1"/>
  <c r="Y30" i="1" s="1"/>
  <c r="U30" i="1"/>
  <c r="U26" i="1"/>
  <c r="W11" i="1"/>
  <c r="Y11" i="1" s="1"/>
  <c r="U11" i="1"/>
  <c r="W12" i="1"/>
  <c r="Y12" i="1" s="1"/>
  <c r="U12" i="1"/>
  <c r="W13" i="1"/>
  <c r="Y13" i="1" s="1"/>
  <c r="U13" i="1"/>
  <c r="W14" i="1"/>
  <c r="Y14" i="1" s="1"/>
  <c r="U14" i="1"/>
  <c r="W15" i="1"/>
  <c r="Y15" i="1" s="1"/>
  <c r="U15" i="1"/>
  <c r="W17" i="1"/>
  <c r="U17" i="1"/>
  <c r="W21" i="1"/>
  <c r="Y21" i="1" s="1"/>
  <c r="U21" i="1"/>
  <c r="W22" i="1"/>
  <c r="Y22" i="1" s="1"/>
  <c r="U22" i="1"/>
  <c r="W31" i="1"/>
  <c r="Y31" i="1" s="1"/>
  <c r="U31" i="1"/>
  <c r="W29" i="1"/>
  <c r="Y29" i="1" s="1"/>
  <c r="U29" i="1"/>
  <c r="W27" i="1"/>
  <c r="Y27" i="1" s="1"/>
  <c r="U27" i="1"/>
  <c r="W25" i="1"/>
  <c r="Y25" i="1" s="1"/>
  <c r="U25" i="1"/>
  <c r="U20" i="1"/>
  <c r="W32" i="1"/>
  <c r="Y32" i="1" s="1"/>
  <c r="U32" i="1"/>
  <c r="W24" i="1"/>
  <c r="Y24" i="1" s="1"/>
  <c r="U24" i="1"/>
  <c r="W33" i="1"/>
  <c r="Y33" i="1" s="1"/>
  <c r="U33" i="1"/>
  <c r="W20" i="1"/>
  <c r="Y20" i="1" s="1"/>
  <c r="W18" i="1"/>
  <c r="Y18" i="1" s="1"/>
  <c r="W23" i="1"/>
  <c r="Y23" i="1" s="1"/>
  <c r="Y16" i="1"/>
  <c r="W26" i="1"/>
  <c r="Y26" i="1" s="1"/>
  <c r="Y17" i="1"/>
  <c r="J8" i="5"/>
  <c r="J16" i="5"/>
  <c r="I13" i="5"/>
  <c r="J15" i="5"/>
  <c r="I17" i="5"/>
  <c r="K12" i="5"/>
  <c r="J14" i="5"/>
  <c r="I12" i="5"/>
  <c r="K8" i="5"/>
  <c r="J13" i="5"/>
  <c r="J9" i="5"/>
  <c r="L12" i="7"/>
  <c r="L13" i="7"/>
  <c r="J7" i="7"/>
  <c r="I59" i="5"/>
  <c r="K59" i="5"/>
  <c r="I67" i="5"/>
  <c r="K67" i="5"/>
  <c r="I75" i="5"/>
  <c r="K75" i="5"/>
  <c r="I81" i="5"/>
  <c r="K81" i="5"/>
  <c r="I87" i="5"/>
  <c r="K87" i="5"/>
  <c r="I97" i="5"/>
  <c r="K97" i="5"/>
  <c r="I103" i="5"/>
  <c r="K103" i="5"/>
  <c r="I109" i="5"/>
  <c r="K109" i="5"/>
  <c r="I115" i="5"/>
  <c r="K115" i="5"/>
  <c r="I121" i="5"/>
  <c r="K121" i="5"/>
  <c r="I123" i="5"/>
  <c r="K123" i="5"/>
  <c r="I125" i="5"/>
  <c r="K125" i="5"/>
  <c r="I127" i="5"/>
  <c r="K127" i="5"/>
  <c r="I129" i="5"/>
  <c r="K129" i="5"/>
  <c r="I135" i="5"/>
  <c r="K135" i="5"/>
  <c r="I137" i="5"/>
  <c r="K137" i="5"/>
  <c r="I139" i="5"/>
  <c r="K139" i="5"/>
  <c r="I141" i="5"/>
  <c r="K141" i="5"/>
  <c r="I143" i="5"/>
  <c r="K143" i="5"/>
  <c r="I6" i="5"/>
  <c r="I7" i="5"/>
  <c r="K9" i="5"/>
  <c r="I10" i="5"/>
  <c r="I11" i="5"/>
  <c r="K14" i="5"/>
  <c r="K15" i="5"/>
  <c r="K16" i="5"/>
  <c r="J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J59" i="5"/>
  <c r="J67" i="5"/>
  <c r="J75" i="5"/>
  <c r="J81" i="5"/>
  <c r="J87" i="5"/>
  <c r="J97" i="5"/>
  <c r="J103" i="5"/>
  <c r="J109" i="5"/>
  <c r="J115" i="5"/>
  <c r="J121" i="5"/>
  <c r="J123" i="5"/>
  <c r="J125" i="5"/>
  <c r="J127" i="5"/>
  <c r="J129" i="5"/>
  <c r="J135" i="5"/>
  <c r="J137" i="5"/>
  <c r="J139" i="5"/>
  <c r="J141" i="5"/>
  <c r="J143" i="5"/>
  <c r="I63" i="5"/>
  <c r="K63" i="5"/>
  <c r="I69" i="5"/>
  <c r="K69" i="5"/>
  <c r="I71" i="5"/>
  <c r="K71" i="5"/>
  <c r="I77" i="5"/>
  <c r="K77" i="5"/>
  <c r="I83" i="5"/>
  <c r="K83" i="5"/>
  <c r="I89" i="5"/>
  <c r="K89" i="5"/>
  <c r="I93" i="5"/>
  <c r="K93" i="5"/>
  <c r="I101" i="5"/>
  <c r="K101" i="5"/>
  <c r="I107" i="5"/>
  <c r="K107" i="5"/>
  <c r="I113" i="5"/>
  <c r="K113" i="5"/>
  <c r="I117" i="5"/>
  <c r="K117" i="5"/>
  <c r="I133" i="5"/>
  <c r="K133" i="5"/>
  <c r="J11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I60" i="5"/>
  <c r="K60" i="5"/>
  <c r="I62" i="5"/>
  <c r="K62" i="5"/>
  <c r="I64" i="5"/>
  <c r="K64" i="5"/>
  <c r="I66" i="5"/>
  <c r="K66" i="5"/>
  <c r="I68" i="5"/>
  <c r="K68" i="5"/>
  <c r="I70" i="5"/>
  <c r="K70" i="5"/>
  <c r="I72" i="5"/>
  <c r="K72" i="5"/>
  <c r="I74" i="5"/>
  <c r="K74" i="5"/>
  <c r="I76" i="5"/>
  <c r="K76" i="5"/>
  <c r="I78" i="5"/>
  <c r="K78" i="5"/>
  <c r="I80" i="5"/>
  <c r="K80" i="5"/>
  <c r="I82" i="5"/>
  <c r="K82" i="5"/>
  <c r="I84" i="5"/>
  <c r="K84" i="5"/>
  <c r="I86" i="5"/>
  <c r="K86" i="5"/>
  <c r="I88" i="5"/>
  <c r="K88" i="5"/>
  <c r="I90" i="5"/>
  <c r="K90" i="5"/>
  <c r="I92" i="5"/>
  <c r="K92" i="5"/>
  <c r="I94" i="5"/>
  <c r="K94" i="5"/>
  <c r="I96" i="5"/>
  <c r="K96" i="5"/>
  <c r="I98" i="5"/>
  <c r="K98" i="5"/>
  <c r="I100" i="5"/>
  <c r="K100" i="5"/>
  <c r="I102" i="5"/>
  <c r="K102" i="5"/>
  <c r="I104" i="5"/>
  <c r="K104" i="5"/>
  <c r="I106" i="5"/>
  <c r="K106" i="5"/>
  <c r="I108" i="5"/>
  <c r="K108" i="5"/>
  <c r="I110" i="5"/>
  <c r="K110" i="5"/>
  <c r="I112" i="5"/>
  <c r="K112" i="5"/>
  <c r="I114" i="5"/>
  <c r="K114" i="5"/>
  <c r="I116" i="5"/>
  <c r="K116" i="5"/>
  <c r="I118" i="5"/>
  <c r="K118" i="5"/>
  <c r="I120" i="5"/>
  <c r="K120" i="5"/>
  <c r="I122" i="5"/>
  <c r="K122" i="5"/>
  <c r="I124" i="5"/>
  <c r="K124" i="5"/>
  <c r="I126" i="5"/>
  <c r="K126" i="5"/>
  <c r="I128" i="5"/>
  <c r="K128" i="5"/>
  <c r="I130" i="5"/>
  <c r="K130" i="5"/>
  <c r="I132" i="5"/>
  <c r="K132" i="5"/>
  <c r="I134" i="5"/>
  <c r="K134" i="5"/>
  <c r="I136" i="5"/>
  <c r="K136" i="5"/>
  <c r="I138" i="5"/>
  <c r="K138" i="5"/>
  <c r="I140" i="5"/>
  <c r="K140" i="5"/>
  <c r="I142" i="5"/>
  <c r="K142" i="5"/>
  <c r="I61" i="5"/>
  <c r="K61" i="5"/>
  <c r="I65" i="5"/>
  <c r="K65" i="5"/>
  <c r="I73" i="5"/>
  <c r="K73" i="5"/>
  <c r="I79" i="5"/>
  <c r="K79" i="5"/>
  <c r="I85" i="5"/>
  <c r="K85" i="5"/>
  <c r="I91" i="5"/>
  <c r="K91" i="5"/>
  <c r="I95" i="5"/>
  <c r="K95" i="5"/>
  <c r="I99" i="5"/>
  <c r="K99" i="5"/>
  <c r="I105" i="5"/>
  <c r="K105" i="5"/>
  <c r="I111" i="5"/>
  <c r="K111" i="5"/>
  <c r="I119" i="5"/>
  <c r="K119" i="5"/>
  <c r="I131" i="5"/>
  <c r="K131" i="5"/>
  <c r="J6" i="5"/>
  <c r="J7" i="5"/>
  <c r="J10" i="5"/>
  <c r="J60" i="5"/>
  <c r="J62" i="5"/>
  <c r="J64" i="5"/>
  <c r="J66" i="5"/>
  <c r="J68" i="5"/>
  <c r="J70" i="5"/>
  <c r="J72" i="5"/>
  <c r="J74" i="5"/>
  <c r="J76" i="5"/>
  <c r="J78" i="5"/>
  <c r="J80" i="5"/>
  <c r="J82" i="5"/>
  <c r="J84" i="5"/>
  <c r="J86" i="5"/>
  <c r="J88" i="5"/>
  <c r="J90" i="5"/>
  <c r="J92" i="5"/>
  <c r="J94" i="5"/>
  <c r="J96" i="5"/>
  <c r="J98" i="5"/>
  <c r="J100" i="5"/>
  <c r="J102" i="5"/>
  <c r="J104" i="5"/>
  <c r="J106" i="5"/>
  <c r="J108" i="5"/>
  <c r="J110" i="5"/>
  <c r="J112" i="5"/>
  <c r="J114" i="5"/>
  <c r="J116" i="5"/>
  <c r="J118" i="5"/>
  <c r="J120" i="5"/>
  <c r="J122" i="5"/>
  <c r="J124" i="5"/>
  <c r="J126" i="5"/>
  <c r="J128" i="5"/>
  <c r="J130" i="5"/>
  <c r="J132" i="5"/>
  <c r="J134" i="5"/>
  <c r="J136" i="5"/>
  <c r="J138" i="5"/>
  <c r="J140" i="5"/>
  <c r="J142" i="5"/>
  <c r="U34" i="1" l="1"/>
  <c r="O17" i="7"/>
  <c r="P9" i="7"/>
  <c r="P8" i="7"/>
  <c r="O18" i="7"/>
  <c r="O17" i="5"/>
  <c r="O16" i="5"/>
  <c r="P7" i="5"/>
  <c r="P13" i="5"/>
  <c r="P8" i="5"/>
  <c r="P10" i="7" l="1"/>
  <c r="P12" i="7"/>
  <c r="P9" i="5"/>
  <c r="P11" i="5" s="1"/>
  <c r="Y34" i="1" l="1"/>
  <c r="W34" i="1"/>
  <c r="Y35" i="1" l="1"/>
  <c r="Y36" i="1"/>
  <c r="Y37" i="1" l="1"/>
</calcChain>
</file>

<file path=xl/sharedStrings.xml><?xml version="1.0" encoding="utf-8"?>
<sst xmlns="http://schemas.openxmlformats.org/spreadsheetml/2006/main" count="319" uniqueCount="182">
  <si>
    <t>STOCK</t>
  </si>
  <si>
    <t>P/L $</t>
  </si>
  <si>
    <t>NOTES</t>
  </si>
  <si>
    <t>RISK</t>
  </si>
  <si>
    <t>1ST SALE</t>
  </si>
  <si>
    <t>2ND SALE</t>
  </si>
  <si>
    <t>3RD SALE</t>
  </si>
  <si>
    <t>OPEN P/L %</t>
  </si>
  <si>
    <t>P/L%</t>
  </si>
  <si>
    <t>Trend/Discretion</t>
  </si>
  <si>
    <t>TTP Trading Alerted Stock Trades Summary - Open Trades</t>
  </si>
  <si>
    <t>Entry Date</t>
  </si>
  <si>
    <t>Ticker</t>
  </si>
  <si>
    <t>Size</t>
  </si>
  <si>
    <t>Entry Price</t>
  </si>
  <si>
    <t>Closed Price / Current Price</t>
  </si>
  <si>
    <t>Unrealized Gain</t>
  </si>
  <si>
    <t>Stop Area</t>
  </si>
  <si>
    <t>Notes</t>
  </si>
  <si>
    <t>Holding Period</t>
  </si>
  <si>
    <t>TDOC</t>
  </si>
  <si>
    <t>54.9%, 14.0% partial gain</t>
  </si>
  <si>
    <t>VRNS</t>
  </si>
  <si>
    <t>29% partial gain</t>
  </si>
  <si>
    <t>WEX</t>
  </si>
  <si>
    <t>4.3% partial gain</t>
  </si>
  <si>
    <t>UAA</t>
  </si>
  <si>
    <t>47.7%, 7.4%, partial gains</t>
  </si>
  <si>
    <t>FSM</t>
  </si>
  <si>
    <t>10% partial gain</t>
  </si>
  <si>
    <t>CNC</t>
  </si>
  <si>
    <t>7.7% partial gain</t>
  </si>
  <si>
    <t>TWTR</t>
  </si>
  <si>
    <t>42.5%, 8.9% partial gains</t>
  </si>
  <si>
    <t>LH</t>
  </si>
  <si>
    <t>6.1% partial gain</t>
  </si>
  <si>
    <t>VBTX</t>
  </si>
  <si>
    <t>8.5% partial gain</t>
  </si>
  <si>
    <t>IQ</t>
  </si>
  <si>
    <t>11.7% partial gain</t>
  </si>
  <si>
    <t>IMMR</t>
  </si>
  <si>
    <t>24.3%, 8.3% partial gains</t>
  </si>
  <si>
    <t>NOW</t>
  </si>
  <si>
    <t>GRUB</t>
  </si>
  <si>
    <t>8.2% partial gains</t>
  </si>
  <si>
    <t>XCRA</t>
  </si>
  <si>
    <t>VEEV</t>
  </si>
  <si>
    <t>POOL</t>
  </si>
  <si>
    <t>BRC</t>
  </si>
  <si>
    <t>HOME</t>
  </si>
  <si>
    <t>5.5% partial gains</t>
  </si>
  <si>
    <t>QTNA</t>
  </si>
  <si>
    <t>DBX</t>
  </si>
  <si>
    <t>FAZ</t>
  </si>
  <si>
    <t>TPIC</t>
  </si>
  <si>
    <t>Alerted Closed Trades Summary</t>
  </si>
  <si>
    <t>Closed Price</t>
  </si>
  <si>
    <t>Realized Gain / Loss</t>
  </si>
  <si>
    <t>Date Sold</t>
  </si>
  <si>
    <t>W / L</t>
  </si>
  <si>
    <t>Weighted Gain/Loss</t>
  </si>
  <si>
    <t>Weighted %</t>
  </si>
  <si>
    <t>TSM</t>
  </si>
  <si>
    <t>Wins</t>
  </si>
  <si>
    <t>ZNGA</t>
  </si>
  <si>
    <t>losses</t>
  </si>
  <si>
    <t>IIVI</t>
  </si>
  <si>
    <t>Trades</t>
  </si>
  <si>
    <t>BRKR</t>
  </si>
  <si>
    <t>Win %</t>
  </si>
  <si>
    <t>ZUMZ</t>
  </si>
  <si>
    <t>BTU</t>
  </si>
  <si>
    <t>Prof Fctr</t>
  </si>
  <si>
    <t>NDAQ</t>
  </si>
  <si>
    <t>GLUU</t>
  </si>
  <si>
    <t>Avg win</t>
  </si>
  <si>
    <t>EVBG</t>
  </si>
  <si>
    <t>Avg loss</t>
  </si>
  <si>
    <t>MEOH</t>
  </si>
  <si>
    <t>BB</t>
  </si>
  <si>
    <t>EUM</t>
  </si>
  <si>
    <t>CLD</t>
  </si>
  <si>
    <t>PTEN</t>
  </si>
  <si>
    <t>HK</t>
  </si>
  <si>
    <t>TECK</t>
  </si>
  <si>
    <t>RP</t>
  </si>
  <si>
    <t>GLW</t>
  </si>
  <si>
    <t>APH</t>
  </si>
  <si>
    <t>NUS</t>
  </si>
  <si>
    <t>RNG</t>
  </si>
  <si>
    <t>KL</t>
  </si>
  <si>
    <t>HUN</t>
  </si>
  <si>
    <t>CNQ</t>
  </si>
  <si>
    <t>INVA</t>
  </si>
  <si>
    <t>IAG</t>
  </si>
  <si>
    <t>ERI</t>
  </si>
  <si>
    <t>NEWR</t>
  </si>
  <si>
    <t>TSE</t>
  </si>
  <si>
    <t>NUE</t>
  </si>
  <si>
    <t>HST</t>
  </si>
  <si>
    <t>WVE</t>
  </si>
  <si>
    <t>TWM</t>
  </si>
  <si>
    <t>CENX</t>
  </si>
  <si>
    <t>CIEN</t>
  </si>
  <si>
    <t>OZRK</t>
  </si>
  <si>
    <t>MKSI</t>
  </si>
  <si>
    <t>LGND</t>
  </si>
  <si>
    <t>QD</t>
  </si>
  <si>
    <t>PPBI</t>
  </si>
  <si>
    <t>EPZM</t>
  </si>
  <si>
    <t>KEM</t>
  </si>
  <si>
    <t>AKAM</t>
  </si>
  <si>
    <t>CVEO</t>
  </si>
  <si>
    <t>NBIX</t>
  </si>
  <si>
    <t xml:space="preserve">LULU </t>
  </si>
  <si>
    <t>DXD</t>
  </si>
  <si>
    <t>ACLS</t>
  </si>
  <si>
    <t>WLK</t>
  </si>
  <si>
    <t>APC</t>
  </si>
  <si>
    <t>SSNC</t>
  </si>
  <si>
    <t>HI</t>
  </si>
  <si>
    <t>TAHO</t>
  </si>
  <si>
    <t>KNDI</t>
  </si>
  <si>
    <t>MU</t>
  </si>
  <si>
    <t>CDE</t>
  </si>
  <si>
    <t>EVH</t>
  </si>
  <si>
    <t>IOSP</t>
  </si>
  <si>
    <t>ZOES</t>
  </si>
  <si>
    <t>COUP</t>
  </si>
  <si>
    <t>SDS</t>
  </si>
  <si>
    <t>TPH</t>
  </si>
  <si>
    <t>STLD</t>
  </si>
  <si>
    <t>SCVL</t>
  </si>
  <si>
    <t>GBT</t>
  </si>
  <si>
    <t>SVM</t>
  </si>
  <si>
    <t>TX</t>
  </si>
  <si>
    <t>FRAC</t>
  </si>
  <si>
    <t>PUMP</t>
  </si>
  <si>
    <t>CORT</t>
  </si>
  <si>
    <t>MPWR</t>
  </si>
  <si>
    <t>FCEL</t>
  </si>
  <si>
    <t>SCHN</t>
  </si>
  <si>
    <t>ANET</t>
  </si>
  <si>
    <t>Strike</t>
  </si>
  <si>
    <t>Exp. Date</t>
  </si>
  <si>
    <t>Entry</t>
  </si>
  <si>
    <t>Alerted Closed Option Trades Summary</t>
  </si>
  <si>
    <t>Exit</t>
  </si>
  <si>
    <t>NKE</t>
  </si>
  <si>
    <t>half</t>
  </si>
  <si>
    <t>GE</t>
  </si>
  <si>
    <t>quarter</t>
  </si>
  <si>
    <t>XLE</t>
  </si>
  <si>
    <t>Shares</t>
  </si>
  <si>
    <t>Sale Price</t>
  </si>
  <si>
    <t>Swing - 187</t>
  </si>
  <si>
    <t>Swing - 15</t>
  </si>
  <si>
    <t>Swing - 85</t>
  </si>
  <si>
    <t>Swing - 158</t>
  </si>
  <si>
    <t>Swing - 42</t>
  </si>
  <si>
    <t>Swing - 17.25</t>
  </si>
  <si>
    <t>Swing - 36</t>
  </si>
  <si>
    <t>Swing - 24.6</t>
  </si>
  <si>
    <t>Swing - 12</t>
  </si>
  <si>
    <t>Swing - 31</t>
  </si>
  <si>
    <t>ENTRY DATE</t>
  </si>
  <si>
    <t>INITIAL SHARES</t>
  </si>
  <si>
    <t>ENTRY PRICE</t>
  </si>
  <si>
    <t>LAST PRICE</t>
  </si>
  <si>
    <t>STOP AREA</t>
  </si>
  <si>
    <t xml:space="preserve"> CURRENT TARGET</t>
  </si>
  <si>
    <t>REMANING SHARES</t>
  </si>
  <si>
    <t>NET GAIN (LOSS) - CLOSED POSITIONS</t>
  </si>
  <si>
    <t xml:space="preserve">TOTAL NET GAIN (LOSS) </t>
  </si>
  <si>
    <t>TOTAL P&amp;L $</t>
  </si>
  <si>
    <t>REMAINING P/L $</t>
  </si>
  <si>
    <t>TOTAL OPEN P/L $</t>
  </si>
  <si>
    <t>CURRENT POSITION VALUE</t>
  </si>
  <si>
    <t xml:space="preserve">YTD RETURN % </t>
  </si>
  <si>
    <t>COST BASIS</t>
  </si>
  <si>
    <t>11/22/2017 - 6/30/2018</t>
  </si>
  <si>
    <t>2018 TTP $50,000 Portfolio - Updated Through 6/29/18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</si>
</sst>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[$$-409]* #,##0.00_);_([$$-409]* \(#,##0.00\);_([$$-409]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sz val="9"/>
      <color theme="1"/>
      <name val="Arial Narrow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u val="singleAccounting"/>
      <sz val="8"/>
      <color theme="1"/>
      <name val="Calibri"/>
      <family val="2"/>
      <scheme val="minor"/>
    </font>
    <font>
      <b/>
      <sz val="8"/>
      <color theme="1"/>
      <name val="Arial Narrow"/>
      <family val="2"/>
    </font>
    <font>
      <u val="double"/>
      <sz val="8"/>
      <color theme="1"/>
      <name val="Arial Narrow"/>
      <family val="2"/>
    </font>
    <font>
      <u/>
      <sz val="8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9">
    <xf numFmtId="0" fontId="0" fillId="0" borderId="0" xfId="0"/>
    <xf numFmtId="0" fontId="3" fillId="0" borderId="0" xfId="0" applyFont="1"/>
    <xf numFmtId="0" fontId="11" fillId="0" borderId="0" xfId="0" applyFont="1" applyBorder="1" applyAlignment="1">
      <alignment horizontal="centerContinuous"/>
    </xf>
    <xf numFmtId="0" fontId="0" fillId="0" borderId="0" xfId="0" applyBorder="1" applyAlignment="1">
      <alignment horizontal="centerContinuous"/>
    </xf>
    <xf numFmtId="14" fontId="11" fillId="0" borderId="0" xfId="0" applyNumberFormat="1" applyFont="1" applyBorder="1" applyAlignment="1">
      <alignment horizontal="centerContinuous"/>
    </xf>
    <xf numFmtId="0" fontId="0" fillId="0" borderId="0" xfId="0" applyFont="1" applyBorder="1"/>
    <xf numFmtId="0" fontId="11" fillId="0" borderId="4" xfId="0" applyFont="1" applyFill="1" applyBorder="1" applyAlignment="1">
      <alignment horizontal="center" wrapText="1"/>
    </xf>
    <xf numFmtId="9" fontId="11" fillId="0" borderId="4" xfId="2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10" fontId="0" fillId="0" borderId="0" xfId="2" applyNumberFormat="1" applyFont="1" applyFill="1" applyBorder="1" applyAlignment="1">
      <alignment horizontal="center"/>
    </xf>
    <xf numFmtId="164" fontId="0" fillId="0" borderId="0" xfId="0" applyNumberFormat="1"/>
    <xf numFmtId="10" fontId="0" fillId="2" borderId="0" xfId="2" applyNumberFormat="1" applyFont="1" applyFill="1" applyBorder="1" applyAlignment="1">
      <alignment horizontal="center"/>
    </xf>
    <xf numFmtId="14" fontId="11" fillId="0" borderId="0" xfId="0" applyNumberFormat="1" applyFont="1" applyFill="1" applyBorder="1" applyAlignment="1">
      <alignment horizontal="left"/>
    </xf>
    <xf numFmtId="10" fontId="0" fillId="0" borderId="0" xfId="2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164" fontId="12" fillId="0" borderId="0" xfId="0" applyNumberFormat="1" applyFont="1" applyBorder="1" applyAlignment="1">
      <alignment horizontal="center"/>
    </xf>
    <xf numFmtId="9" fontId="12" fillId="0" borderId="0" xfId="2" applyFont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9" fontId="0" fillId="0" borderId="0" xfId="2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9" fontId="0" fillId="0" borderId="0" xfId="2" applyFont="1" applyAlignment="1">
      <alignment horizontal="center"/>
    </xf>
    <xf numFmtId="0" fontId="0" fillId="0" borderId="0" xfId="0" applyBorder="1"/>
    <xf numFmtId="14" fontId="0" fillId="0" borderId="0" xfId="0" applyNumberFormat="1" applyBorder="1" applyAlignment="1">
      <alignment horizontal="centerContinuous"/>
    </xf>
    <xf numFmtId="0" fontId="11" fillId="0" borderId="0" xfId="0" applyFont="1" applyBorder="1"/>
    <xf numFmtId="164" fontId="11" fillId="0" borderId="4" xfId="0" applyNumberFormat="1" applyFont="1" applyFill="1" applyBorder="1" applyAlignment="1">
      <alignment horizontal="center" wrapText="1"/>
    </xf>
    <xf numFmtId="164" fontId="11" fillId="0" borderId="0" xfId="0" applyNumberFormat="1" applyFont="1" applyFill="1" applyBorder="1" applyAlignment="1">
      <alignment horizontal="center" wrapText="1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9" fontId="0" fillId="0" borderId="0" xfId="0" applyNumberFormat="1" applyFont="1" applyBorder="1" applyAlignment="1">
      <alignment horizontal="center"/>
    </xf>
    <xf numFmtId="164" fontId="0" fillId="0" borderId="0" xfId="0" applyNumberFormat="1" applyFont="1" applyBorder="1" applyAlignment="1">
      <alignment horizontal="center"/>
    </xf>
    <xf numFmtId="43" fontId="0" fillId="0" borderId="0" xfId="3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0" fontId="0" fillId="0" borderId="0" xfId="2" applyNumberFormat="1" applyFont="1" applyBorder="1"/>
    <xf numFmtId="2" fontId="0" fillId="0" borderId="0" xfId="0" applyNumberFormat="1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14" fontId="0" fillId="0" borderId="0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43" fontId="0" fillId="0" borderId="0" xfId="3" applyFont="1"/>
    <xf numFmtId="43" fontId="0" fillId="0" borderId="0" xfId="0" applyNumberFormat="1"/>
    <xf numFmtId="0" fontId="3" fillId="0" borderId="0" xfId="0" applyFont="1" applyFill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44" fontId="4" fillId="0" borderId="0" xfId="1" applyFont="1" applyFill="1" applyBorder="1" applyAlignment="1">
      <alignment horizontal="center"/>
    </xf>
    <xf numFmtId="0" fontId="3" fillId="0" borderId="0" xfId="0" applyFont="1" applyFill="1" applyBorder="1"/>
    <xf numFmtId="14" fontId="5" fillId="0" borderId="0" xfId="0" applyNumberFormat="1" applyFont="1" applyFill="1" applyBorder="1" applyAlignment="1">
      <alignment horizontal="center"/>
    </xf>
    <xf numFmtId="44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43" fontId="5" fillId="0" borderId="0" xfId="3" applyFont="1" applyFill="1" applyBorder="1" applyAlignment="1">
      <alignment horizontal="center"/>
    </xf>
    <xf numFmtId="10" fontId="5" fillId="0" borderId="0" xfId="0" applyNumberFormat="1" applyFont="1" applyFill="1" applyBorder="1" applyAlignment="1">
      <alignment horizontal="center"/>
    </xf>
    <xf numFmtId="43" fontId="5" fillId="0" borderId="0" xfId="0" applyNumberFormat="1" applyFont="1" applyFill="1" applyBorder="1" applyAlignment="1">
      <alignment horizontal="center"/>
    </xf>
    <xf numFmtId="44" fontId="14" fillId="0" borderId="0" xfId="1" applyNumberFormat="1" applyFont="1" applyFill="1" applyBorder="1" applyAlignment="1">
      <alignment horizontal="center"/>
    </xf>
    <xf numFmtId="164" fontId="14" fillId="0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44" fontId="5" fillId="0" borderId="0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center"/>
    </xf>
    <xf numFmtId="44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44" fontId="4" fillId="0" borderId="0" xfId="1" applyNumberFormat="1" applyFont="1" applyFill="1" applyBorder="1" applyAlignment="1">
      <alignment horizontal="center"/>
    </xf>
    <xf numFmtId="164" fontId="6" fillId="0" borderId="0" xfId="2" applyNumberFormat="1" applyFont="1" applyFill="1" applyBorder="1" applyAlignment="1">
      <alignment horizontal="center"/>
    </xf>
    <xf numFmtId="10" fontId="5" fillId="0" borderId="0" xfId="0" applyNumberFormat="1" applyFont="1" applyFill="1" applyBorder="1"/>
    <xf numFmtId="44" fontId="4" fillId="0" borderId="0" xfId="0" applyNumberFormat="1" applyFont="1" applyFill="1" applyBorder="1"/>
    <xf numFmtId="0" fontId="3" fillId="0" borderId="0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0" fontId="2" fillId="0" borderId="0" xfId="0" applyNumberFormat="1" applyFont="1" applyBorder="1"/>
    <xf numFmtId="44" fontId="2" fillId="0" borderId="0" xfId="0" applyNumberFormat="1" applyFont="1" applyBorder="1"/>
    <xf numFmtId="0" fontId="8" fillId="0" borderId="0" xfId="0" applyNumberFormat="1" applyFont="1" applyBorder="1"/>
    <xf numFmtId="0" fontId="4" fillId="0" borderId="0" xfId="0" applyFont="1" applyFill="1" applyBorder="1" applyAlignment="1">
      <alignment horizontal="center" wrapText="1"/>
    </xf>
    <xf numFmtId="43" fontId="4" fillId="0" borderId="0" xfId="0" applyNumberFormat="1" applyFont="1" applyFill="1" applyBorder="1" applyAlignment="1">
      <alignment horizontal="center" wrapText="1"/>
    </xf>
    <xf numFmtId="164" fontId="4" fillId="0" borderId="0" xfId="0" applyNumberFormat="1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43" fontId="4" fillId="0" borderId="13" xfId="0" applyNumberFormat="1" applyFont="1" applyFill="1" applyBorder="1" applyAlignment="1">
      <alignment horizontal="center" wrapText="1"/>
    </xf>
    <xf numFmtId="164" fontId="4" fillId="0" borderId="13" xfId="0" applyNumberFormat="1" applyFont="1" applyFill="1" applyBorder="1" applyAlignment="1">
      <alignment horizontal="center" wrapText="1"/>
    </xf>
    <xf numFmtId="0" fontId="2" fillId="0" borderId="0" xfId="0" applyNumberFormat="1" applyFont="1" applyBorder="1"/>
    <xf numFmtId="43" fontId="2" fillId="0" borderId="0" xfId="0" applyNumberFormat="1" applyFont="1" applyBorder="1"/>
    <xf numFmtId="0" fontId="9" fillId="0" borderId="0" xfId="0" applyFont="1" applyBorder="1"/>
    <xf numFmtId="0" fontId="10" fillId="0" borderId="0" xfId="0" applyFont="1" applyBorder="1"/>
    <xf numFmtId="0" fontId="3" fillId="0" borderId="0" xfId="0" applyNumberFormat="1" applyFont="1" applyBorder="1"/>
    <xf numFmtId="44" fontId="3" fillId="0" borderId="0" xfId="0" applyNumberFormat="1" applyFont="1" applyBorder="1"/>
    <xf numFmtId="0" fontId="4" fillId="5" borderId="13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164" fontId="5" fillId="5" borderId="0" xfId="0" applyNumberFormat="1" applyFont="1" applyFill="1" applyBorder="1" applyAlignment="1">
      <alignment horizontal="center"/>
    </xf>
    <xf numFmtId="43" fontId="4" fillId="5" borderId="0" xfId="0" applyNumberFormat="1" applyFont="1" applyFill="1" applyBorder="1" applyAlignment="1">
      <alignment horizontal="center" wrapText="1"/>
    </xf>
    <xf numFmtId="10" fontId="14" fillId="5" borderId="0" xfId="1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10" fontId="5" fillId="0" borderId="13" xfId="0" applyNumberFormat="1" applyFont="1" applyFill="1" applyBorder="1" applyAlignment="1">
      <alignment horizontal="center"/>
    </xf>
    <xf numFmtId="43" fontId="5" fillId="0" borderId="13" xfId="0" applyNumberFormat="1" applyFont="1" applyFill="1" applyBorder="1" applyAlignment="1">
      <alignment horizontal="center"/>
    </xf>
    <xf numFmtId="44" fontId="14" fillId="0" borderId="13" xfId="1" applyNumberFormat="1" applyFont="1" applyFill="1" applyBorder="1" applyAlignment="1">
      <alignment horizontal="center"/>
    </xf>
    <xf numFmtId="164" fontId="14" fillId="0" borderId="13" xfId="2" applyNumberFormat="1" applyFont="1" applyFill="1" applyBorder="1" applyAlignment="1">
      <alignment horizontal="center"/>
    </xf>
    <xf numFmtId="43" fontId="7" fillId="0" borderId="6" xfId="0" applyNumberFormat="1" applyFont="1" applyFill="1" applyBorder="1" applyAlignment="1">
      <alignment horizontal="center" wrapText="1"/>
    </xf>
    <xf numFmtId="43" fontId="4" fillId="0" borderId="0" xfId="0" applyNumberFormat="1" applyFont="1" applyFill="1" applyBorder="1" applyAlignment="1">
      <alignment horizontal="center"/>
    </xf>
    <xf numFmtId="164" fontId="6" fillId="0" borderId="13" xfId="2" applyNumberFormat="1" applyFont="1" applyFill="1" applyBorder="1" applyAlignment="1">
      <alignment horizontal="center"/>
    </xf>
    <xf numFmtId="0" fontId="8" fillId="3" borderId="0" xfId="0" applyNumberFormat="1" applyFont="1" applyFill="1" applyBorder="1"/>
    <xf numFmtId="0" fontId="2" fillId="3" borderId="0" xfId="0" applyFont="1" applyFill="1" applyBorder="1"/>
    <xf numFmtId="44" fontId="2" fillId="3" borderId="0" xfId="0" applyNumberFormat="1" applyFont="1" applyFill="1" applyBorder="1"/>
    <xf numFmtId="10" fontId="8" fillId="3" borderId="0" xfId="2" applyNumberFormat="1" applyFont="1" applyFill="1" applyBorder="1"/>
    <xf numFmtId="0" fontId="11" fillId="3" borderId="0" xfId="0" applyFont="1" applyFill="1"/>
    <xf numFmtId="43" fontId="11" fillId="3" borderId="0" xfId="3" applyFont="1" applyFill="1"/>
    <xf numFmtId="0" fontId="15" fillId="4" borderId="1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43" fontId="4" fillId="5" borderId="14" xfId="0" applyNumberFormat="1" applyFont="1" applyFill="1" applyBorder="1" applyAlignment="1">
      <alignment horizontal="center"/>
    </xf>
    <xf numFmtId="43" fontId="4" fillId="5" borderId="12" xfId="0" applyNumberFormat="1" applyFont="1" applyFill="1" applyBorder="1" applyAlignment="1">
      <alignment horizontal="center"/>
    </xf>
    <xf numFmtId="43" fontId="4" fillId="5" borderId="15" xfId="0" applyNumberFormat="1" applyFont="1" applyFill="1" applyBorder="1" applyAlignment="1">
      <alignment horizontal="center"/>
    </xf>
    <xf numFmtId="43" fontId="7" fillId="0" borderId="0" xfId="0" applyNumberFormat="1" applyFont="1" applyFill="1" applyBorder="1" applyAlignment="1">
      <alignment horizontal="center"/>
    </xf>
  </cellXfs>
  <cellStyles count="4">
    <cellStyle name="Comma" xfId="3" builtinId="3"/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0</xdr:row>
      <xdr:rowOff>123525</xdr:rowOff>
    </xdr:from>
    <xdr:to>
      <xdr:col>6</xdr:col>
      <xdr:colOff>41397</xdr:colOff>
      <xdr:row>6</xdr:row>
      <xdr:rowOff>53340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DA24116-E309-48DE-A3A0-6CD8CC2A8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" y="123525"/>
          <a:ext cx="2693157" cy="935655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37</xdr:row>
      <xdr:rowOff>152400</xdr:rowOff>
    </xdr:from>
    <xdr:to>
      <xdr:col>24</xdr:col>
      <xdr:colOff>106680</xdr:colOff>
      <xdr:row>42</xdr:row>
      <xdr:rowOff>129540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96FE230-62DE-4843-BAA7-A5976A4A8280}"/>
            </a:ext>
          </a:extLst>
        </xdr:cNvPr>
        <xdr:cNvSpPr txBox="1"/>
      </xdr:nvSpPr>
      <xdr:spPr>
        <a:xfrm>
          <a:off x="228600" y="6568440"/>
          <a:ext cx="10660380" cy="8153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Note 1:  Gains</a:t>
          </a:r>
          <a:r>
            <a:rPr lang="en-US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/ losses shown are based on a hypothetical $50,000 portfolio with each full position starting around $3,300 (about 6.7% of the total portfolio).  Gains / losses are weighted based on size of alerted trade. </a:t>
          </a:r>
        </a:p>
        <a:p>
          <a:endParaRPr lang="en-US" sz="900">
            <a:effectLst/>
          </a:endParaRPr>
        </a:p>
        <a:p>
          <a:r>
            <a:rPr lang="en-US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Note 2:  Since this is the first full year of TTP trading, I have included all closed trades since the service began (late November 2017).  All closed trade activity is attached in the next tab for reference.</a:t>
          </a:r>
          <a:endParaRPr lang="en-US" sz="9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107950</xdr:rowOff>
    </xdr:from>
    <xdr:to>
      <xdr:col>3</xdr:col>
      <xdr:colOff>408453</xdr:colOff>
      <xdr:row>4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69FED5-39CC-4D2B-BDA1-FE4304D3F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07950"/>
          <a:ext cx="2302023" cy="8140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107950</xdr:rowOff>
    </xdr:from>
    <xdr:to>
      <xdr:col>3</xdr:col>
      <xdr:colOff>408453</xdr:colOff>
      <xdr:row>4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91D615-4D28-499E-B9D2-4CE806B45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07950"/>
          <a:ext cx="2302023" cy="81407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20</xdr:row>
      <xdr:rowOff>68580</xdr:rowOff>
    </xdr:from>
    <xdr:to>
      <xdr:col>11</xdr:col>
      <xdr:colOff>1188720</xdr:colOff>
      <xdr:row>24</xdr:row>
      <xdr:rowOff>114300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F4F6AA9-5BDB-4333-A402-85E7D55AD9D4}"/>
            </a:ext>
          </a:extLst>
        </xdr:cNvPr>
        <xdr:cNvSpPr txBox="1"/>
      </xdr:nvSpPr>
      <xdr:spPr>
        <a:xfrm>
          <a:off x="152400" y="3992880"/>
          <a:ext cx="8816340" cy="7772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NOTE:  Options</a:t>
          </a:r>
          <a:r>
            <a:rPr lang="en-US" sz="1100" baseline="0"/>
            <a:t> trades based a full initial investment equalling $1,000.</a:t>
          </a:r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29</xdr:row>
      <xdr:rowOff>5883</xdr:rowOff>
    </xdr:from>
    <xdr:to>
      <xdr:col>8</xdr:col>
      <xdr:colOff>1506071</xdr:colOff>
      <xdr:row>33</xdr:row>
      <xdr:rowOff>161365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0A2BC54-5889-4828-9962-C449AD17DF73}"/>
            </a:ext>
          </a:extLst>
        </xdr:cNvPr>
        <xdr:cNvSpPr txBox="1"/>
      </xdr:nvSpPr>
      <xdr:spPr>
        <a:xfrm>
          <a:off x="106681" y="5400843"/>
          <a:ext cx="6923890" cy="887002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Note:  Stop areas are generous and are for the trending portion of trades.  I typically use discretion and sell a portion of a winning trades</a:t>
          </a:r>
          <a:r>
            <a:rPr lang="en-US" sz="1100" baseline="0"/>
            <a:t> to capture some initial profits while letting the rest of the trade play out over a longer timeframe (i.e. the trending portion of the trade).  On an initial entry, my typical stop would be between 3% - 7% below the buy price depending on volatility.</a:t>
          </a:r>
          <a:endParaRPr lang="en-US" sz="1100"/>
        </a:p>
      </xdr:txBody>
    </xdr:sp>
    <xdr:clientData/>
  </xdr:twoCellAnchor>
  <xdr:twoCellAnchor editAs="oneCell">
    <xdr:from>
      <xdr:col>1</xdr:col>
      <xdr:colOff>2</xdr:colOff>
      <xdr:row>1</xdr:row>
      <xdr:rowOff>1</xdr:rowOff>
    </xdr:from>
    <xdr:to>
      <xdr:col>4</xdr:col>
      <xdr:colOff>148817</xdr:colOff>
      <xdr:row>4</xdr:row>
      <xdr:rowOff>140425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63B4C5C-807F-460A-9461-37636F1EE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2" y="182881"/>
          <a:ext cx="1886175" cy="673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5"/>
  <sheetViews>
    <sheetView showGridLines="0" tabSelected="1" topLeftCell="A10" workbookViewId="0">
      <selection activeCell="H21" sqref="H21"/>
    </sheetView>
  </sheetViews>
  <sheetFormatPr defaultRowHeight="13.2" x14ac:dyDescent="0.3"/>
  <cols>
    <col min="1" max="1" width="7.88671875" style="75" customWidth="1"/>
    <col min="2" max="2" width="5.5546875" style="75" customWidth="1"/>
    <col min="3" max="3" width="5.21875" style="75" customWidth="1"/>
    <col min="4" max="4" width="6.5546875" style="75" customWidth="1"/>
    <col min="5" max="5" width="7.5546875" style="75" customWidth="1"/>
    <col min="6" max="6" width="6.5546875" style="75" customWidth="1"/>
    <col min="7" max="7" width="11.5546875" style="75" customWidth="1"/>
    <col min="8" max="9" width="9.21875" style="75" customWidth="1"/>
    <col min="10" max="10" width="5.77734375" style="75" customWidth="1"/>
    <col min="11" max="11" width="7.77734375" style="75" customWidth="1"/>
    <col min="12" max="13" width="9.21875" style="75" customWidth="1"/>
    <col min="14" max="14" width="5.77734375" style="75" customWidth="1"/>
    <col min="15" max="15" width="8.6640625" style="75" customWidth="1"/>
    <col min="16" max="17" width="9.21875" style="75" hidden="1" customWidth="1"/>
    <col min="18" max="18" width="5.77734375" style="75" hidden="1" customWidth="1"/>
    <col min="19" max="19" width="6.5546875" style="75" hidden="1" customWidth="1"/>
    <col min="20" max="20" width="7.44140625" style="75" customWidth="1"/>
    <col min="21" max="21" width="8.6640625" style="75" customWidth="1"/>
    <col min="22" max="24" width="8.44140625" style="75" customWidth="1"/>
    <col min="25" max="25" width="8.5546875" style="75" customWidth="1"/>
    <col min="26" max="26" width="6.88671875" style="75" hidden="1" customWidth="1"/>
    <col min="27" max="27" width="16" style="75" customWidth="1"/>
    <col min="28" max="16384" width="8.88671875" style="75"/>
  </cols>
  <sheetData>
    <row r="1" spans="1:27" s="1" customFormat="1" x14ac:dyDescent="0.3"/>
    <row r="2" spans="1:27" s="1" customFormat="1" x14ac:dyDescent="0.3"/>
    <row r="3" spans="1:27" s="1" customFormat="1" x14ac:dyDescent="0.3"/>
    <row r="4" spans="1:27" s="1" customFormat="1" x14ac:dyDescent="0.3"/>
    <row r="5" spans="1:27" s="1" customFormat="1" x14ac:dyDescent="0.3"/>
    <row r="6" spans="1:27" s="1" customFormat="1" x14ac:dyDescent="0.3"/>
    <row r="7" spans="1:27" s="1" customFormat="1" ht="13.8" thickBot="1" x14ac:dyDescent="0.35"/>
    <row r="8" spans="1:27" s="52" customFormat="1" ht="14.4" thickBot="1" x14ac:dyDescent="0.35">
      <c r="A8" s="112" t="s">
        <v>181</v>
      </c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4"/>
    </row>
    <row r="9" spans="1:27" s="56" customFormat="1" ht="27.6" customHeight="1" thickBot="1" x14ac:dyDescent="0.4">
      <c r="A9" s="84" t="s">
        <v>165</v>
      </c>
      <c r="B9" s="84" t="s">
        <v>0</v>
      </c>
      <c r="C9" s="84" t="s">
        <v>166</v>
      </c>
      <c r="D9" s="85" t="s">
        <v>167</v>
      </c>
      <c r="E9" s="93" t="s">
        <v>168</v>
      </c>
      <c r="F9" s="84" t="s">
        <v>169</v>
      </c>
      <c r="G9" s="86" t="s">
        <v>170</v>
      </c>
      <c r="H9" s="115" t="s">
        <v>4</v>
      </c>
      <c r="I9" s="116"/>
      <c r="J9" s="116"/>
      <c r="K9" s="117"/>
      <c r="L9" s="115" t="s">
        <v>5</v>
      </c>
      <c r="M9" s="116"/>
      <c r="N9" s="116"/>
      <c r="O9" s="117"/>
      <c r="P9" s="118" t="s">
        <v>6</v>
      </c>
      <c r="Q9" s="118"/>
      <c r="R9" s="118"/>
      <c r="S9" s="118"/>
      <c r="T9" s="84" t="s">
        <v>171</v>
      </c>
      <c r="U9" s="84" t="s">
        <v>179</v>
      </c>
      <c r="V9" s="93" t="s">
        <v>7</v>
      </c>
      <c r="W9" s="84" t="s">
        <v>175</v>
      </c>
      <c r="X9" s="84" t="s">
        <v>177</v>
      </c>
      <c r="Y9" s="84" t="s">
        <v>176</v>
      </c>
      <c r="Z9" s="84" t="s">
        <v>3</v>
      </c>
      <c r="AA9" s="84" t="s">
        <v>2</v>
      </c>
    </row>
    <row r="10" spans="1:27" s="56" customFormat="1" ht="13.8" x14ac:dyDescent="0.35">
      <c r="A10" s="81"/>
      <c r="B10" s="81"/>
      <c r="C10" s="81"/>
      <c r="D10" s="82"/>
      <c r="E10" s="94"/>
      <c r="F10" s="81"/>
      <c r="G10" s="83"/>
      <c r="H10" s="103" t="s">
        <v>153</v>
      </c>
      <c r="I10" s="103" t="s">
        <v>154</v>
      </c>
      <c r="J10" s="103" t="s">
        <v>8</v>
      </c>
      <c r="K10" s="103" t="s">
        <v>1</v>
      </c>
      <c r="L10" s="103" t="s">
        <v>153</v>
      </c>
      <c r="M10" s="103" t="s">
        <v>154</v>
      </c>
      <c r="N10" s="103" t="s">
        <v>8</v>
      </c>
      <c r="O10" s="103" t="s">
        <v>1</v>
      </c>
      <c r="P10" s="82" t="s">
        <v>153</v>
      </c>
      <c r="Q10" s="82" t="s">
        <v>154</v>
      </c>
      <c r="R10" s="82" t="s">
        <v>8</v>
      </c>
      <c r="S10" s="82" t="s">
        <v>1</v>
      </c>
      <c r="T10" s="82"/>
      <c r="U10" s="82"/>
      <c r="V10" s="96"/>
      <c r="W10" s="82"/>
      <c r="X10" s="82"/>
      <c r="Y10" s="82"/>
      <c r="Z10" s="82"/>
      <c r="AA10" s="82"/>
    </row>
    <row r="11" spans="1:27" s="56" customFormat="1" x14ac:dyDescent="0.3">
      <c r="A11" s="57">
        <v>43160</v>
      </c>
      <c r="B11" s="58" t="s">
        <v>20</v>
      </c>
      <c r="C11" s="59">
        <v>86</v>
      </c>
      <c r="D11" s="58">
        <v>38.32</v>
      </c>
      <c r="E11" s="95">
        <v>58.05</v>
      </c>
      <c r="F11" s="58">
        <v>49</v>
      </c>
      <c r="G11" s="58" t="s">
        <v>9</v>
      </c>
      <c r="H11" s="61">
        <v>43</v>
      </c>
      <c r="I11" s="60">
        <v>43.67</v>
      </c>
      <c r="J11" s="62">
        <f t="shared" ref="J11:J21" si="0">(I11-D11)/D11</f>
        <v>0.13961377870563679</v>
      </c>
      <c r="K11" s="58">
        <f t="shared" ref="K11:K21" si="1">(H11*(I11-D11))</f>
        <v>230.05000000000007</v>
      </c>
      <c r="L11" s="61">
        <v>22</v>
      </c>
      <c r="M11" s="60">
        <v>59.36</v>
      </c>
      <c r="N11" s="62">
        <f>(M11-D11)/D11</f>
        <v>0.54906054279749472</v>
      </c>
      <c r="O11" s="58">
        <f>L11*(M11-D11)</f>
        <v>462.88</v>
      </c>
      <c r="P11" s="60"/>
      <c r="Q11" s="60"/>
      <c r="R11" s="60"/>
      <c r="S11" s="60"/>
      <c r="T11" s="63">
        <f t="shared" ref="T11:T33" si="2">C11-H11-L11</f>
        <v>21</v>
      </c>
      <c r="U11" s="63">
        <f>T11*D11</f>
        <v>804.72</v>
      </c>
      <c r="V11" s="97">
        <f t="shared" ref="V11:V33" si="3">(E11-D11)/D11</f>
        <v>0.51487473903966585</v>
      </c>
      <c r="W11" s="64">
        <f t="shared" ref="W11:W33" si="4">(E11-D11)*T11</f>
        <v>414.32999999999993</v>
      </c>
      <c r="X11" s="58">
        <f>T11*E11</f>
        <v>1219.05</v>
      </c>
      <c r="Y11" s="65">
        <f>K11+O11+W11</f>
        <v>1107.26</v>
      </c>
      <c r="Z11" s="62"/>
      <c r="AA11" s="53"/>
    </row>
    <row r="12" spans="1:27" s="56" customFormat="1" x14ac:dyDescent="0.3">
      <c r="A12" s="57">
        <v>43161</v>
      </c>
      <c r="B12" s="58" t="s">
        <v>22</v>
      </c>
      <c r="C12" s="59">
        <v>30</v>
      </c>
      <c r="D12" s="58">
        <v>57.81</v>
      </c>
      <c r="E12" s="95">
        <v>74.5</v>
      </c>
      <c r="F12" s="58">
        <v>73</v>
      </c>
      <c r="G12" s="58" t="s">
        <v>9</v>
      </c>
      <c r="H12" s="61">
        <v>15</v>
      </c>
      <c r="I12" s="60">
        <v>74.599999999999994</v>
      </c>
      <c r="J12" s="62">
        <f t="shared" si="0"/>
        <v>0.29043418093755391</v>
      </c>
      <c r="K12" s="58">
        <f t="shared" si="1"/>
        <v>251.84999999999988</v>
      </c>
      <c r="L12" s="61"/>
      <c r="M12" s="60"/>
      <c r="N12" s="62"/>
      <c r="O12" s="58"/>
      <c r="P12" s="60"/>
      <c r="Q12" s="60"/>
      <c r="R12" s="60"/>
      <c r="S12" s="60"/>
      <c r="T12" s="63">
        <f t="shared" si="2"/>
        <v>15</v>
      </c>
      <c r="U12" s="63">
        <f t="shared" ref="U12:U33" si="5">T12*D12</f>
        <v>867.15000000000009</v>
      </c>
      <c r="V12" s="97">
        <f t="shared" si="3"/>
        <v>0.28870437640546615</v>
      </c>
      <c r="W12" s="64">
        <f t="shared" si="4"/>
        <v>250.34999999999997</v>
      </c>
      <c r="X12" s="58">
        <f t="shared" ref="X12:X33" si="6">T12*E12</f>
        <v>1117.5</v>
      </c>
      <c r="Y12" s="65">
        <f>K12+O12+W12</f>
        <v>502.19999999999982</v>
      </c>
      <c r="Z12" s="62"/>
      <c r="AA12" s="53"/>
    </row>
    <row r="13" spans="1:27" s="56" customFormat="1" x14ac:dyDescent="0.3">
      <c r="A13" s="57">
        <v>43168</v>
      </c>
      <c r="B13" s="58" t="s">
        <v>24</v>
      </c>
      <c r="C13" s="59">
        <v>22</v>
      </c>
      <c r="D13" s="58">
        <v>159.24</v>
      </c>
      <c r="E13" s="95">
        <v>190.48</v>
      </c>
      <c r="F13" s="58">
        <v>170</v>
      </c>
      <c r="G13" s="58" t="s">
        <v>9</v>
      </c>
      <c r="H13" s="61">
        <v>11</v>
      </c>
      <c r="I13" s="60">
        <v>166.15</v>
      </c>
      <c r="J13" s="62">
        <f t="shared" si="0"/>
        <v>4.3393619693544314E-2</v>
      </c>
      <c r="K13" s="58">
        <f t="shared" si="1"/>
        <v>76.009999999999962</v>
      </c>
      <c r="L13" s="61"/>
      <c r="M13" s="60"/>
      <c r="N13" s="62"/>
      <c r="O13" s="58"/>
      <c r="P13" s="60"/>
      <c r="Q13" s="60"/>
      <c r="R13" s="60"/>
      <c r="S13" s="60"/>
      <c r="T13" s="63">
        <f t="shared" si="2"/>
        <v>11</v>
      </c>
      <c r="U13" s="63">
        <f t="shared" si="5"/>
        <v>1751.64</v>
      </c>
      <c r="V13" s="97">
        <f t="shared" si="3"/>
        <v>0.19618186385330305</v>
      </c>
      <c r="W13" s="64">
        <f t="shared" si="4"/>
        <v>343.63999999999976</v>
      </c>
      <c r="X13" s="58">
        <f t="shared" si="6"/>
        <v>2095.2799999999997</v>
      </c>
      <c r="Y13" s="65">
        <f>K13+O13+W13</f>
        <v>419.64999999999975</v>
      </c>
      <c r="Z13" s="62"/>
      <c r="AA13" s="53"/>
    </row>
    <row r="14" spans="1:27" s="56" customFormat="1" x14ac:dyDescent="0.3">
      <c r="A14" s="57">
        <v>43188</v>
      </c>
      <c r="B14" s="58" t="s">
        <v>26</v>
      </c>
      <c r="C14" s="59">
        <v>200</v>
      </c>
      <c r="D14" s="58">
        <v>16.66</v>
      </c>
      <c r="E14" s="95">
        <v>22.48</v>
      </c>
      <c r="F14" s="58">
        <v>19.649999999999999</v>
      </c>
      <c r="G14" s="58" t="s">
        <v>9</v>
      </c>
      <c r="H14" s="61">
        <v>100</v>
      </c>
      <c r="I14" s="60">
        <v>17.899999999999999</v>
      </c>
      <c r="J14" s="62">
        <f t="shared" si="0"/>
        <v>7.4429771908763417E-2</v>
      </c>
      <c r="K14" s="58">
        <f t="shared" si="1"/>
        <v>123.99999999999984</v>
      </c>
      <c r="L14" s="61">
        <v>50</v>
      </c>
      <c r="M14" s="60">
        <v>24.56</v>
      </c>
      <c r="N14" s="62">
        <f>(M14-D14)/D14</f>
        <v>0.47418967587034805</v>
      </c>
      <c r="O14" s="58">
        <f>L14*(M14-D14)</f>
        <v>394.99999999999994</v>
      </c>
      <c r="P14" s="60"/>
      <c r="Q14" s="60"/>
      <c r="R14" s="60"/>
      <c r="S14" s="60"/>
      <c r="T14" s="63">
        <f t="shared" si="2"/>
        <v>50</v>
      </c>
      <c r="U14" s="63">
        <f t="shared" si="5"/>
        <v>833</v>
      </c>
      <c r="V14" s="97">
        <f t="shared" si="3"/>
        <v>0.34933973589435774</v>
      </c>
      <c r="W14" s="64">
        <f t="shared" si="4"/>
        <v>291</v>
      </c>
      <c r="X14" s="58">
        <f t="shared" si="6"/>
        <v>1124</v>
      </c>
      <c r="Y14" s="65">
        <f>K14+O14+W14</f>
        <v>809.99999999999977</v>
      </c>
      <c r="Z14" s="62"/>
      <c r="AA14" s="53"/>
    </row>
    <row r="15" spans="1:27" s="56" customFormat="1" x14ac:dyDescent="0.3">
      <c r="A15" s="57">
        <v>43196</v>
      </c>
      <c r="B15" s="58" t="s">
        <v>28</v>
      </c>
      <c r="C15" s="59">
        <v>305</v>
      </c>
      <c r="D15" s="58">
        <v>5.4</v>
      </c>
      <c r="E15" s="95">
        <v>5.68</v>
      </c>
      <c r="F15" s="58">
        <v>5.4</v>
      </c>
      <c r="G15" s="58" t="s">
        <v>9</v>
      </c>
      <c r="H15" s="61">
        <v>152</v>
      </c>
      <c r="I15" s="60">
        <v>5.94</v>
      </c>
      <c r="J15" s="62">
        <f t="shared" si="0"/>
        <v>0.1</v>
      </c>
      <c r="K15" s="58">
        <f t="shared" si="1"/>
        <v>82.080000000000013</v>
      </c>
      <c r="L15" s="61"/>
      <c r="M15" s="60"/>
      <c r="N15" s="62"/>
      <c r="O15" s="58"/>
      <c r="P15" s="60"/>
      <c r="Q15" s="60"/>
      <c r="R15" s="60"/>
      <c r="S15" s="60"/>
      <c r="T15" s="63">
        <f t="shared" si="2"/>
        <v>153</v>
      </c>
      <c r="U15" s="63">
        <f t="shared" si="5"/>
        <v>826.2</v>
      </c>
      <c r="V15" s="97">
        <f t="shared" si="3"/>
        <v>5.1851851851851732E-2</v>
      </c>
      <c r="W15" s="64">
        <f t="shared" si="4"/>
        <v>42.839999999999904</v>
      </c>
      <c r="X15" s="58">
        <f t="shared" si="6"/>
        <v>869.04</v>
      </c>
      <c r="Y15" s="65">
        <f>K15+O15+W15</f>
        <v>124.91999999999992</v>
      </c>
      <c r="Z15" s="62"/>
      <c r="AA15" s="53"/>
    </row>
    <row r="16" spans="1:27" s="56" customFormat="1" x14ac:dyDescent="0.3">
      <c r="A16" s="57">
        <v>43228</v>
      </c>
      <c r="B16" s="58" t="s">
        <v>30</v>
      </c>
      <c r="C16" s="59">
        <v>30</v>
      </c>
      <c r="D16" s="58">
        <v>113.05</v>
      </c>
      <c r="E16" s="95">
        <v>123.21</v>
      </c>
      <c r="F16" s="58">
        <v>116</v>
      </c>
      <c r="G16" s="58" t="s">
        <v>9</v>
      </c>
      <c r="H16" s="61">
        <v>15</v>
      </c>
      <c r="I16" s="60">
        <v>121.8</v>
      </c>
      <c r="J16" s="62">
        <f t="shared" si="0"/>
        <v>7.7399380804953566E-2</v>
      </c>
      <c r="K16" s="58">
        <f t="shared" si="1"/>
        <v>131.25</v>
      </c>
      <c r="L16" s="61"/>
      <c r="M16" s="60"/>
      <c r="N16" s="62"/>
      <c r="O16" s="58"/>
      <c r="P16" s="60"/>
      <c r="Q16" s="60"/>
      <c r="R16" s="60"/>
      <c r="S16" s="60"/>
      <c r="T16" s="63">
        <f t="shared" si="2"/>
        <v>15</v>
      </c>
      <c r="U16" s="63">
        <f t="shared" si="5"/>
        <v>1695.75</v>
      </c>
      <c r="V16" s="97">
        <f t="shared" si="3"/>
        <v>8.9871738168951762E-2</v>
      </c>
      <c r="W16" s="64">
        <f t="shared" si="4"/>
        <v>152.39999999999995</v>
      </c>
      <c r="X16" s="58">
        <f t="shared" si="6"/>
        <v>1848.1499999999999</v>
      </c>
      <c r="Y16" s="65">
        <f t="shared" ref="Y16:Y17" si="7">K16+O16+W16</f>
        <v>283.64999999999998</v>
      </c>
      <c r="Z16" s="62"/>
      <c r="AA16" s="53"/>
    </row>
    <row r="17" spans="1:27" s="56" customFormat="1" x14ac:dyDescent="0.3">
      <c r="A17" s="57">
        <v>43229</v>
      </c>
      <c r="B17" s="58" t="s">
        <v>32</v>
      </c>
      <c r="C17" s="59">
        <v>100</v>
      </c>
      <c r="D17" s="58">
        <v>32.69</v>
      </c>
      <c r="E17" s="95">
        <v>43.67</v>
      </c>
      <c r="F17" s="58">
        <v>35</v>
      </c>
      <c r="G17" s="58" t="s">
        <v>9</v>
      </c>
      <c r="H17" s="61">
        <v>50</v>
      </c>
      <c r="I17" s="60">
        <v>35.6</v>
      </c>
      <c r="J17" s="62">
        <f t="shared" si="0"/>
        <v>8.9018048332823618E-2</v>
      </c>
      <c r="K17" s="58">
        <f t="shared" si="1"/>
        <v>145.50000000000017</v>
      </c>
      <c r="L17" s="61">
        <v>25</v>
      </c>
      <c r="M17" s="60">
        <v>46.57</v>
      </c>
      <c r="N17" s="62">
        <f>(M17-D17)/D17</f>
        <v>0.42459467727133693</v>
      </c>
      <c r="O17" s="58">
        <f>L17*(M17-D17)</f>
        <v>347.00000000000006</v>
      </c>
      <c r="P17" s="60"/>
      <c r="Q17" s="60"/>
      <c r="R17" s="60"/>
      <c r="S17" s="60"/>
      <c r="T17" s="63">
        <f t="shared" si="2"/>
        <v>25</v>
      </c>
      <c r="U17" s="63">
        <f t="shared" si="5"/>
        <v>817.25</v>
      </c>
      <c r="V17" s="97">
        <f t="shared" si="3"/>
        <v>0.33588253288467435</v>
      </c>
      <c r="W17" s="64">
        <f t="shared" si="4"/>
        <v>274.50000000000011</v>
      </c>
      <c r="X17" s="58">
        <f t="shared" si="6"/>
        <v>1091.75</v>
      </c>
      <c r="Y17" s="65">
        <f t="shared" si="7"/>
        <v>767.00000000000034</v>
      </c>
      <c r="Z17" s="62"/>
      <c r="AA17" s="53"/>
    </row>
    <row r="18" spans="1:27" s="56" customFormat="1" x14ac:dyDescent="0.3">
      <c r="A18" s="57">
        <v>43231</v>
      </c>
      <c r="B18" s="58" t="s">
        <v>34</v>
      </c>
      <c r="C18" s="59">
        <v>18</v>
      </c>
      <c r="D18" s="58">
        <v>176.11</v>
      </c>
      <c r="E18" s="95">
        <v>179.53</v>
      </c>
      <c r="F18" s="58">
        <v>175</v>
      </c>
      <c r="G18" s="58" t="s">
        <v>9</v>
      </c>
      <c r="H18" s="61">
        <v>9</v>
      </c>
      <c r="I18" s="60">
        <v>186.86</v>
      </c>
      <c r="J18" s="62">
        <f t="shared" si="0"/>
        <v>6.1041394582931119E-2</v>
      </c>
      <c r="K18" s="58">
        <f t="shared" si="1"/>
        <v>96.75</v>
      </c>
      <c r="L18" s="61"/>
      <c r="M18" s="60"/>
      <c r="N18" s="62"/>
      <c r="O18" s="58"/>
      <c r="P18" s="60"/>
      <c r="Q18" s="60"/>
      <c r="R18" s="60"/>
      <c r="S18" s="60"/>
      <c r="T18" s="63">
        <f t="shared" si="2"/>
        <v>9</v>
      </c>
      <c r="U18" s="63">
        <f t="shared" si="5"/>
        <v>1584.9900000000002</v>
      </c>
      <c r="V18" s="97">
        <f t="shared" si="3"/>
        <v>1.9419680881267318E-2</v>
      </c>
      <c r="W18" s="64">
        <f t="shared" si="4"/>
        <v>30.779999999999887</v>
      </c>
      <c r="X18" s="58">
        <f t="shared" si="6"/>
        <v>1615.77</v>
      </c>
      <c r="Y18" s="65">
        <f t="shared" ref="Y18" si="8">K18+O18+W18</f>
        <v>127.52999999999989</v>
      </c>
      <c r="Z18" s="62"/>
      <c r="AA18" s="53"/>
    </row>
    <row r="19" spans="1:27" s="56" customFormat="1" x14ac:dyDescent="0.3">
      <c r="A19" s="57">
        <v>43236</v>
      </c>
      <c r="B19" s="58" t="s">
        <v>36</v>
      </c>
      <c r="C19" s="59">
        <v>55</v>
      </c>
      <c r="D19" s="58">
        <v>29.94</v>
      </c>
      <c r="E19" s="95">
        <v>31.07</v>
      </c>
      <c r="F19" s="58">
        <v>30</v>
      </c>
      <c r="G19" s="58" t="s">
        <v>9</v>
      </c>
      <c r="H19" s="61">
        <v>27</v>
      </c>
      <c r="I19" s="60">
        <v>32.5</v>
      </c>
      <c r="J19" s="62">
        <f t="shared" si="0"/>
        <v>8.5504342017368021E-2</v>
      </c>
      <c r="K19" s="58">
        <f t="shared" si="1"/>
        <v>69.119999999999962</v>
      </c>
      <c r="L19" s="61"/>
      <c r="M19" s="60"/>
      <c r="N19" s="62"/>
      <c r="O19" s="58"/>
      <c r="P19" s="60"/>
      <c r="Q19" s="60"/>
      <c r="R19" s="60"/>
      <c r="S19" s="60"/>
      <c r="T19" s="63">
        <f t="shared" si="2"/>
        <v>28</v>
      </c>
      <c r="U19" s="63">
        <f t="shared" si="5"/>
        <v>838.32</v>
      </c>
      <c r="V19" s="97">
        <f t="shared" si="3"/>
        <v>3.7742150968603838E-2</v>
      </c>
      <c r="W19" s="64">
        <f t="shared" si="4"/>
        <v>31.639999999999972</v>
      </c>
      <c r="X19" s="58">
        <f t="shared" si="6"/>
        <v>869.96</v>
      </c>
      <c r="Y19" s="65">
        <f t="shared" ref="Y19" si="9">K19+O19+W19</f>
        <v>100.75999999999993</v>
      </c>
      <c r="Z19" s="62"/>
      <c r="AA19" s="53"/>
    </row>
    <row r="20" spans="1:27" s="56" customFormat="1" x14ac:dyDescent="0.3">
      <c r="A20" s="57">
        <v>43241</v>
      </c>
      <c r="B20" s="58" t="s">
        <v>38</v>
      </c>
      <c r="C20" s="59">
        <v>80</v>
      </c>
      <c r="D20" s="58">
        <v>20.7</v>
      </c>
      <c r="E20" s="95">
        <v>32.299999999999997</v>
      </c>
      <c r="F20" s="58">
        <v>28</v>
      </c>
      <c r="G20" s="58" t="s">
        <v>9</v>
      </c>
      <c r="H20" s="61">
        <v>40</v>
      </c>
      <c r="I20" s="60">
        <v>23.13</v>
      </c>
      <c r="J20" s="62">
        <f t="shared" si="0"/>
        <v>0.11739130434782608</v>
      </c>
      <c r="K20" s="58">
        <f t="shared" si="1"/>
        <v>97.199999999999989</v>
      </c>
      <c r="L20" s="61"/>
      <c r="M20" s="60"/>
      <c r="N20" s="62"/>
      <c r="O20" s="58"/>
      <c r="P20" s="60"/>
      <c r="Q20" s="60"/>
      <c r="R20" s="60"/>
      <c r="S20" s="60"/>
      <c r="T20" s="63">
        <f t="shared" si="2"/>
        <v>40</v>
      </c>
      <c r="U20" s="63">
        <f t="shared" si="5"/>
        <v>828</v>
      </c>
      <c r="V20" s="97">
        <f t="shared" si="3"/>
        <v>0.56038647342995163</v>
      </c>
      <c r="W20" s="64">
        <f t="shared" si="4"/>
        <v>463.99999999999989</v>
      </c>
      <c r="X20" s="58">
        <f t="shared" si="6"/>
        <v>1292</v>
      </c>
      <c r="Y20" s="65">
        <f t="shared" ref="Y20" si="10">K20+O20+W20</f>
        <v>561.19999999999982</v>
      </c>
      <c r="Z20" s="62"/>
      <c r="AA20" s="53"/>
    </row>
    <row r="21" spans="1:27" s="56" customFormat="1" x14ac:dyDescent="0.3">
      <c r="A21" s="57">
        <v>43244</v>
      </c>
      <c r="B21" s="58" t="s">
        <v>40</v>
      </c>
      <c r="C21" s="59">
        <v>250</v>
      </c>
      <c r="D21" s="58">
        <v>13.4</v>
      </c>
      <c r="E21" s="95">
        <v>15.44</v>
      </c>
      <c r="F21" s="58">
        <v>14.7</v>
      </c>
      <c r="G21" s="58" t="s">
        <v>9</v>
      </c>
      <c r="H21" s="61">
        <v>125</v>
      </c>
      <c r="I21" s="60">
        <v>14.52</v>
      </c>
      <c r="J21" s="62">
        <f t="shared" si="0"/>
        <v>8.3582089552238739E-2</v>
      </c>
      <c r="K21" s="58">
        <f t="shared" si="1"/>
        <v>139.99999999999991</v>
      </c>
      <c r="L21" s="61">
        <v>62</v>
      </c>
      <c r="M21" s="60">
        <v>16.66</v>
      </c>
      <c r="N21" s="62">
        <f>(M21-D21)/D21</f>
        <v>0.24328358208955222</v>
      </c>
      <c r="O21" s="58">
        <f>L21*(M21-D21)</f>
        <v>202.11999999999998</v>
      </c>
      <c r="P21" s="60"/>
      <c r="Q21" s="60"/>
      <c r="R21" s="60"/>
      <c r="S21" s="60"/>
      <c r="T21" s="63">
        <f t="shared" si="2"/>
        <v>63</v>
      </c>
      <c r="U21" s="63">
        <f t="shared" si="5"/>
        <v>844.2</v>
      </c>
      <c r="V21" s="97">
        <f t="shared" si="3"/>
        <v>0.15223880597014919</v>
      </c>
      <c r="W21" s="64">
        <f t="shared" si="4"/>
        <v>128.51999999999995</v>
      </c>
      <c r="X21" s="58">
        <f t="shared" si="6"/>
        <v>972.71999999999991</v>
      </c>
      <c r="Y21" s="65">
        <f t="shared" ref="Y21" si="11">K21+O21+W21</f>
        <v>470.63999999999987</v>
      </c>
      <c r="Z21" s="62"/>
      <c r="AA21" s="53"/>
    </row>
    <row r="22" spans="1:27" s="56" customFormat="1" x14ac:dyDescent="0.3">
      <c r="A22" s="57">
        <v>43250</v>
      </c>
      <c r="B22" s="58" t="s">
        <v>42</v>
      </c>
      <c r="C22" s="59">
        <v>18</v>
      </c>
      <c r="D22" s="58">
        <v>179.18</v>
      </c>
      <c r="E22" s="95">
        <v>172.7</v>
      </c>
      <c r="F22" s="58">
        <v>168</v>
      </c>
      <c r="G22" s="58" t="s">
        <v>155</v>
      </c>
      <c r="H22" s="61"/>
      <c r="I22" s="60"/>
      <c r="J22" s="62"/>
      <c r="K22" s="58"/>
      <c r="L22" s="61"/>
      <c r="M22" s="60"/>
      <c r="N22" s="62"/>
      <c r="O22" s="58"/>
      <c r="P22" s="60"/>
      <c r="Q22" s="60"/>
      <c r="R22" s="60"/>
      <c r="S22" s="60"/>
      <c r="T22" s="63">
        <f t="shared" si="2"/>
        <v>18</v>
      </c>
      <c r="U22" s="63">
        <f t="shared" si="5"/>
        <v>3225.2400000000002</v>
      </c>
      <c r="V22" s="97">
        <f t="shared" si="3"/>
        <v>-3.6164750530193204E-2</v>
      </c>
      <c r="W22" s="64">
        <f t="shared" si="4"/>
        <v>-116.64000000000033</v>
      </c>
      <c r="X22" s="58">
        <f t="shared" si="6"/>
        <v>3108.6</v>
      </c>
      <c r="Y22" s="65">
        <f t="shared" ref="Y22:Y23" si="12">K22+O22+W22</f>
        <v>-116.64000000000033</v>
      </c>
      <c r="Z22" s="62"/>
      <c r="AA22" s="53"/>
    </row>
    <row r="23" spans="1:27" s="56" customFormat="1" x14ac:dyDescent="0.3">
      <c r="A23" s="57">
        <v>43250</v>
      </c>
      <c r="B23" s="58" t="s">
        <v>43</v>
      </c>
      <c r="C23" s="59">
        <v>30</v>
      </c>
      <c r="D23" s="58">
        <v>107.29</v>
      </c>
      <c r="E23" s="95">
        <v>104.91</v>
      </c>
      <c r="F23" s="58">
        <v>100</v>
      </c>
      <c r="G23" s="58" t="s">
        <v>9</v>
      </c>
      <c r="H23" s="61">
        <v>15</v>
      </c>
      <c r="I23" s="60">
        <v>116.1</v>
      </c>
      <c r="J23" s="62">
        <f>(I23-D23)/D23</f>
        <v>8.2113896914903423E-2</v>
      </c>
      <c r="K23" s="58">
        <f>(H23*(I23-D23))</f>
        <v>132.14999999999981</v>
      </c>
      <c r="L23" s="61"/>
      <c r="M23" s="60"/>
      <c r="N23" s="62"/>
      <c r="O23" s="58"/>
      <c r="P23" s="60"/>
      <c r="Q23" s="60"/>
      <c r="R23" s="60"/>
      <c r="S23" s="60"/>
      <c r="T23" s="63">
        <f t="shared" si="2"/>
        <v>15</v>
      </c>
      <c r="U23" s="63">
        <f t="shared" si="5"/>
        <v>1609.3500000000001</v>
      </c>
      <c r="V23" s="97">
        <f t="shared" si="3"/>
        <v>-2.2182868860098886E-2</v>
      </c>
      <c r="W23" s="64">
        <f t="shared" si="4"/>
        <v>-35.700000000000145</v>
      </c>
      <c r="X23" s="58">
        <f t="shared" si="6"/>
        <v>1573.6499999999999</v>
      </c>
      <c r="Y23" s="65">
        <f t="shared" si="12"/>
        <v>96.449999999999662</v>
      </c>
      <c r="Z23" s="62"/>
      <c r="AA23" s="53"/>
    </row>
    <row r="24" spans="1:27" s="56" customFormat="1" x14ac:dyDescent="0.3">
      <c r="A24" s="57">
        <v>43255</v>
      </c>
      <c r="B24" s="58" t="s">
        <v>45</v>
      </c>
      <c r="C24" s="59">
        <v>117</v>
      </c>
      <c r="D24" s="58">
        <v>14</v>
      </c>
      <c r="E24" s="95">
        <v>13.97</v>
      </c>
      <c r="F24" s="58">
        <v>13.4</v>
      </c>
      <c r="G24" s="58" t="s">
        <v>156</v>
      </c>
      <c r="H24" s="61"/>
      <c r="I24" s="60"/>
      <c r="J24" s="62"/>
      <c r="K24" s="58"/>
      <c r="L24" s="61"/>
      <c r="M24" s="60"/>
      <c r="N24" s="62"/>
      <c r="O24" s="58"/>
      <c r="P24" s="60"/>
      <c r="Q24" s="60"/>
      <c r="R24" s="60"/>
      <c r="S24" s="60"/>
      <c r="T24" s="63">
        <f t="shared" si="2"/>
        <v>117</v>
      </c>
      <c r="U24" s="63">
        <f t="shared" si="5"/>
        <v>1638</v>
      </c>
      <c r="V24" s="97">
        <f t="shared" si="3"/>
        <v>-2.142857142857097E-3</v>
      </c>
      <c r="W24" s="64">
        <f t="shared" si="4"/>
        <v>-3.5099999999999252</v>
      </c>
      <c r="X24" s="58">
        <f t="shared" si="6"/>
        <v>1634.49</v>
      </c>
      <c r="Y24" s="65">
        <f t="shared" ref="Y24:Y33" si="13">K24+O24+W24</f>
        <v>-3.5099999999999252</v>
      </c>
      <c r="Z24" s="62"/>
      <c r="AA24" s="53"/>
    </row>
    <row r="25" spans="1:27" s="56" customFormat="1" x14ac:dyDescent="0.3">
      <c r="A25" s="57">
        <v>43262</v>
      </c>
      <c r="B25" s="58" t="s">
        <v>46</v>
      </c>
      <c r="C25" s="59">
        <v>42</v>
      </c>
      <c r="D25" s="58">
        <v>79.75</v>
      </c>
      <c r="E25" s="95">
        <v>76.86</v>
      </c>
      <c r="F25" s="58">
        <v>74</v>
      </c>
      <c r="G25" s="58" t="s">
        <v>157</v>
      </c>
      <c r="H25" s="61"/>
      <c r="I25" s="60"/>
      <c r="J25" s="62"/>
      <c r="K25" s="58"/>
      <c r="L25" s="61"/>
      <c r="M25" s="60"/>
      <c r="N25" s="62"/>
      <c r="O25" s="58"/>
      <c r="P25" s="60"/>
      <c r="Q25" s="60"/>
      <c r="R25" s="60"/>
      <c r="S25" s="60"/>
      <c r="T25" s="63">
        <f t="shared" si="2"/>
        <v>42</v>
      </c>
      <c r="U25" s="63">
        <f t="shared" si="5"/>
        <v>3349.5</v>
      </c>
      <c r="V25" s="97">
        <f t="shared" si="3"/>
        <v>-3.6238244514106593E-2</v>
      </c>
      <c r="W25" s="64">
        <f t="shared" si="4"/>
        <v>-121.38000000000002</v>
      </c>
      <c r="X25" s="58">
        <f t="shared" si="6"/>
        <v>3228.12</v>
      </c>
      <c r="Y25" s="65">
        <f t="shared" si="13"/>
        <v>-121.38000000000002</v>
      </c>
      <c r="Z25" s="62"/>
      <c r="AA25" s="53"/>
    </row>
    <row r="26" spans="1:27" s="56" customFormat="1" x14ac:dyDescent="0.3">
      <c r="A26" s="57">
        <v>43265</v>
      </c>
      <c r="B26" s="58" t="s">
        <v>47</v>
      </c>
      <c r="C26" s="59">
        <v>22</v>
      </c>
      <c r="D26" s="58">
        <v>151.62</v>
      </c>
      <c r="E26" s="95">
        <v>151.5</v>
      </c>
      <c r="F26" s="58">
        <v>146</v>
      </c>
      <c r="G26" s="58" t="s">
        <v>158</v>
      </c>
      <c r="H26" s="61"/>
      <c r="I26" s="60"/>
      <c r="J26" s="62"/>
      <c r="K26" s="58"/>
      <c r="L26" s="61"/>
      <c r="M26" s="60"/>
      <c r="N26" s="62"/>
      <c r="O26" s="58"/>
      <c r="P26" s="60"/>
      <c r="Q26" s="60"/>
      <c r="R26" s="60"/>
      <c r="S26" s="60"/>
      <c r="T26" s="63">
        <f t="shared" si="2"/>
        <v>22</v>
      </c>
      <c r="U26" s="63">
        <f t="shared" si="5"/>
        <v>3335.6400000000003</v>
      </c>
      <c r="V26" s="97">
        <f t="shared" si="3"/>
        <v>-7.9145231499805129E-4</v>
      </c>
      <c r="W26" s="64">
        <f t="shared" si="4"/>
        <v>-2.6400000000001</v>
      </c>
      <c r="X26" s="58">
        <f t="shared" si="6"/>
        <v>3333</v>
      </c>
      <c r="Y26" s="65">
        <f t="shared" si="13"/>
        <v>-2.6400000000001</v>
      </c>
      <c r="Z26" s="62"/>
      <c r="AA26" s="53"/>
    </row>
    <row r="27" spans="1:27" s="56" customFormat="1" x14ac:dyDescent="0.3">
      <c r="A27" s="57">
        <v>43266</v>
      </c>
      <c r="B27" s="58" t="s">
        <v>48</v>
      </c>
      <c r="C27" s="59">
        <v>82</v>
      </c>
      <c r="D27" s="58">
        <v>40</v>
      </c>
      <c r="E27" s="95">
        <v>38.549999999999997</v>
      </c>
      <c r="F27" s="58">
        <v>38</v>
      </c>
      <c r="G27" s="58" t="s">
        <v>159</v>
      </c>
      <c r="H27" s="61"/>
      <c r="I27" s="60"/>
      <c r="J27" s="62"/>
      <c r="K27" s="58"/>
      <c r="L27" s="61"/>
      <c r="M27" s="60"/>
      <c r="N27" s="62"/>
      <c r="O27" s="58"/>
      <c r="P27" s="60"/>
      <c r="Q27" s="60"/>
      <c r="R27" s="60"/>
      <c r="S27" s="60"/>
      <c r="T27" s="63">
        <f t="shared" si="2"/>
        <v>82</v>
      </c>
      <c r="U27" s="63">
        <f t="shared" si="5"/>
        <v>3280</v>
      </c>
      <c r="V27" s="97">
        <f t="shared" si="3"/>
        <v>-3.6250000000000074E-2</v>
      </c>
      <c r="W27" s="64">
        <f t="shared" si="4"/>
        <v>-118.90000000000023</v>
      </c>
      <c r="X27" s="58">
        <f t="shared" si="6"/>
        <v>3161.1</v>
      </c>
      <c r="Y27" s="65">
        <f t="shared" si="13"/>
        <v>-118.90000000000023</v>
      </c>
      <c r="Z27" s="62"/>
      <c r="AA27" s="53"/>
    </row>
    <row r="28" spans="1:27" s="56" customFormat="1" x14ac:dyDescent="0.3">
      <c r="A28" s="57">
        <v>43272</v>
      </c>
      <c r="B28" s="58" t="s">
        <v>49</v>
      </c>
      <c r="C28" s="59">
        <v>90</v>
      </c>
      <c r="D28" s="58">
        <v>36.81</v>
      </c>
      <c r="E28" s="95">
        <v>39.15</v>
      </c>
      <c r="F28" s="58">
        <v>34.25</v>
      </c>
      <c r="G28" s="58" t="s">
        <v>9</v>
      </c>
      <c r="H28" s="61">
        <v>45</v>
      </c>
      <c r="I28" s="60">
        <v>38.82</v>
      </c>
      <c r="J28" s="62">
        <f>(I28-D28)/D28</f>
        <v>5.4604726976365058E-2</v>
      </c>
      <c r="K28" s="58">
        <f>(H28*(I28-D28))</f>
        <v>90.449999999999903</v>
      </c>
      <c r="L28" s="61"/>
      <c r="M28" s="60"/>
      <c r="N28" s="62"/>
      <c r="O28" s="58"/>
      <c r="P28" s="60"/>
      <c r="Q28" s="60"/>
      <c r="R28" s="60"/>
      <c r="S28" s="60"/>
      <c r="T28" s="63">
        <f t="shared" si="2"/>
        <v>45</v>
      </c>
      <c r="U28" s="63">
        <f t="shared" si="5"/>
        <v>1656.45</v>
      </c>
      <c r="V28" s="97">
        <f t="shared" si="3"/>
        <v>6.3569682151589132E-2</v>
      </c>
      <c r="W28" s="64">
        <f t="shared" si="4"/>
        <v>105.29999999999984</v>
      </c>
      <c r="X28" s="58">
        <f t="shared" si="6"/>
        <v>1761.75</v>
      </c>
      <c r="Y28" s="65">
        <f t="shared" si="13"/>
        <v>195.74999999999974</v>
      </c>
      <c r="Z28" s="62"/>
      <c r="AA28" s="53"/>
    </row>
    <row r="29" spans="1:27" s="56" customFormat="1" x14ac:dyDescent="0.3">
      <c r="A29" s="57">
        <v>43273</v>
      </c>
      <c r="B29" s="58" t="s">
        <v>51</v>
      </c>
      <c r="C29" s="59">
        <v>210</v>
      </c>
      <c r="D29" s="58">
        <v>15.69</v>
      </c>
      <c r="E29" s="95">
        <v>15.54</v>
      </c>
      <c r="F29" s="58">
        <v>14.25</v>
      </c>
      <c r="G29" s="58" t="s">
        <v>160</v>
      </c>
      <c r="H29" s="61"/>
      <c r="I29" s="60"/>
      <c r="J29" s="62"/>
      <c r="K29" s="58"/>
      <c r="L29" s="61"/>
      <c r="M29" s="60"/>
      <c r="N29" s="62"/>
      <c r="O29" s="58"/>
      <c r="P29" s="60"/>
      <c r="Q29" s="60"/>
      <c r="R29" s="60"/>
      <c r="S29" s="60"/>
      <c r="T29" s="63">
        <f t="shared" si="2"/>
        <v>210</v>
      </c>
      <c r="U29" s="63">
        <f t="shared" si="5"/>
        <v>3294.9</v>
      </c>
      <c r="V29" s="97">
        <f t="shared" si="3"/>
        <v>-9.5602294455067148E-3</v>
      </c>
      <c r="W29" s="64">
        <f t="shared" si="4"/>
        <v>-31.500000000000075</v>
      </c>
      <c r="X29" s="58">
        <f t="shared" si="6"/>
        <v>3263.3999999999996</v>
      </c>
      <c r="Y29" s="65">
        <f t="shared" si="13"/>
        <v>-31.500000000000075</v>
      </c>
      <c r="Z29" s="62"/>
      <c r="AA29" s="53"/>
    </row>
    <row r="30" spans="1:27" s="56" customFormat="1" x14ac:dyDescent="0.3">
      <c r="A30" s="57">
        <v>43277</v>
      </c>
      <c r="B30" s="58" t="s">
        <v>52</v>
      </c>
      <c r="C30" s="59">
        <v>98</v>
      </c>
      <c r="D30" s="58">
        <v>33.65</v>
      </c>
      <c r="E30" s="95">
        <v>32.42</v>
      </c>
      <c r="F30" s="58">
        <v>31</v>
      </c>
      <c r="G30" s="58" t="s">
        <v>161</v>
      </c>
      <c r="H30" s="61"/>
      <c r="I30" s="60"/>
      <c r="J30" s="62"/>
      <c r="K30" s="58"/>
      <c r="L30" s="61"/>
      <c r="M30" s="60"/>
      <c r="N30" s="62"/>
      <c r="O30" s="58"/>
      <c r="P30" s="60"/>
      <c r="Q30" s="60"/>
      <c r="R30" s="60"/>
      <c r="S30" s="60"/>
      <c r="T30" s="63">
        <f t="shared" si="2"/>
        <v>98</v>
      </c>
      <c r="U30" s="63">
        <f t="shared" si="5"/>
        <v>3297.7</v>
      </c>
      <c r="V30" s="97">
        <f t="shared" si="3"/>
        <v>-3.6552748885586836E-2</v>
      </c>
      <c r="W30" s="64">
        <f t="shared" si="4"/>
        <v>-120.53999999999969</v>
      </c>
      <c r="X30" s="58">
        <f t="shared" si="6"/>
        <v>3177.1600000000003</v>
      </c>
      <c r="Y30" s="65">
        <f t="shared" si="13"/>
        <v>-120.53999999999969</v>
      </c>
      <c r="Z30" s="62"/>
      <c r="AA30" s="66"/>
    </row>
    <row r="31" spans="1:27" s="56" customFormat="1" x14ac:dyDescent="0.3">
      <c r="A31" s="57">
        <v>43278</v>
      </c>
      <c r="B31" s="58" t="s">
        <v>26</v>
      </c>
      <c r="C31" s="59">
        <v>100</v>
      </c>
      <c r="D31" s="58">
        <v>22.8</v>
      </c>
      <c r="E31" s="95">
        <v>22.48</v>
      </c>
      <c r="F31" s="58">
        <v>21.6</v>
      </c>
      <c r="G31" s="58" t="s">
        <v>162</v>
      </c>
      <c r="H31" s="61"/>
      <c r="I31" s="60"/>
      <c r="J31" s="62"/>
      <c r="K31" s="58"/>
      <c r="L31" s="61"/>
      <c r="M31" s="60"/>
      <c r="N31" s="62"/>
      <c r="O31" s="58"/>
      <c r="P31" s="60"/>
      <c r="Q31" s="60"/>
      <c r="R31" s="60"/>
      <c r="S31" s="60"/>
      <c r="T31" s="63">
        <f t="shared" si="2"/>
        <v>100</v>
      </c>
      <c r="U31" s="63">
        <f t="shared" si="5"/>
        <v>2280</v>
      </c>
      <c r="V31" s="97">
        <f t="shared" si="3"/>
        <v>-1.4035087719298258E-2</v>
      </c>
      <c r="W31" s="64">
        <f t="shared" si="4"/>
        <v>-32.000000000000028</v>
      </c>
      <c r="X31" s="58">
        <f t="shared" si="6"/>
        <v>2248</v>
      </c>
      <c r="Y31" s="65">
        <f t="shared" si="13"/>
        <v>-32.000000000000028</v>
      </c>
      <c r="Z31" s="62"/>
      <c r="AA31" s="53"/>
    </row>
    <row r="32" spans="1:27" s="56" customFormat="1" x14ac:dyDescent="0.3">
      <c r="A32" s="57">
        <v>43278</v>
      </c>
      <c r="B32" s="58" t="s">
        <v>53</v>
      </c>
      <c r="C32" s="59">
        <v>290</v>
      </c>
      <c r="D32" s="58">
        <v>11.34</v>
      </c>
      <c r="E32" s="95">
        <v>11.08</v>
      </c>
      <c r="F32" s="67">
        <v>10.5</v>
      </c>
      <c r="G32" s="58" t="s">
        <v>163</v>
      </c>
      <c r="H32" s="61"/>
      <c r="I32" s="60"/>
      <c r="J32" s="62"/>
      <c r="K32" s="58"/>
      <c r="L32" s="61"/>
      <c r="M32" s="68"/>
      <c r="N32" s="62"/>
      <c r="O32" s="58"/>
      <c r="P32" s="68"/>
      <c r="Q32" s="68"/>
      <c r="R32" s="68"/>
      <c r="S32" s="68"/>
      <c r="T32" s="63">
        <f t="shared" si="2"/>
        <v>290</v>
      </c>
      <c r="U32" s="63">
        <f t="shared" si="5"/>
        <v>3288.6</v>
      </c>
      <c r="V32" s="97">
        <f t="shared" si="3"/>
        <v>-2.2927689594356242E-2</v>
      </c>
      <c r="W32" s="64">
        <f t="shared" si="4"/>
        <v>-75.399999999999935</v>
      </c>
      <c r="X32" s="58">
        <f t="shared" si="6"/>
        <v>3213.2</v>
      </c>
      <c r="Y32" s="65">
        <f t="shared" si="13"/>
        <v>-75.399999999999935</v>
      </c>
      <c r="Z32" s="62"/>
      <c r="AA32" s="66"/>
    </row>
    <row r="33" spans="1:27" s="56" customFormat="1" x14ac:dyDescent="0.3">
      <c r="A33" s="57">
        <v>43279</v>
      </c>
      <c r="B33" s="58" t="s">
        <v>54</v>
      </c>
      <c r="C33" s="59">
        <v>57</v>
      </c>
      <c r="D33" s="58">
        <v>29.15</v>
      </c>
      <c r="E33" s="95">
        <v>29.24</v>
      </c>
      <c r="F33" s="58">
        <v>27.65</v>
      </c>
      <c r="G33" s="58" t="s">
        <v>164</v>
      </c>
      <c r="H33" s="61"/>
      <c r="I33" s="60"/>
      <c r="J33" s="62"/>
      <c r="K33" s="58"/>
      <c r="L33" s="61"/>
      <c r="M33" s="60"/>
      <c r="N33" s="62"/>
      <c r="O33" s="58"/>
      <c r="P33" s="60"/>
      <c r="Q33" s="60"/>
      <c r="R33" s="60"/>
      <c r="S33" s="60"/>
      <c r="T33" s="63">
        <f t="shared" si="2"/>
        <v>57</v>
      </c>
      <c r="U33" s="100">
        <f t="shared" si="5"/>
        <v>1661.55</v>
      </c>
      <c r="V33" s="97">
        <f t="shared" si="3"/>
        <v>3.0874785591766675E-3</v>
      </c>
      <c r="W33" s="101">
        <f t="shared" si="4"/>
        <v>5.1299999999999919</v>
      </c>
      <c r="X33" s="58">
        <f t="shared" si="6"/>
        <v>1666.6799999999998</v>
      </c>
      <c r="Y33" s="102">
        <f t="shared" si="13"/>
        <v>5.1299999999999919</v>
      </c>
      <c r="Z33" s="99"/>
      <c r="AA33" s="66"/>
    </row>
    <row r="34" spans="1:27" s="56" customFormat="1" x14ac:dyDescent="0.3">
      <c r="A34" s="98"/>
      <c r="B34" s="54"/>
      <c r="C34" s="54"/>
      <c r="D34" s="66"/>
      <c r="E34" s="68"/>
      <c r="F34" s="68"/>
      <c r="G34" s="68"/>
      <c r="H34" s="60"/>
      <c r="I34" s="60"/>
      <c r="J34" s="62"/>
      <c r="K34" s="69"/>
      <c r="L34" s="68"/>
      <c r="M34" s="68"/>
      <c r="N34" s="68"/>
      <c r="O34" s="98"/>
      <c r="P34" s="68"/>
      <c r="Q34" s="68"/>
      <c r="R34" s="68"/>
      <c r="S34" s="68"/>
      <c r="T34" s="70"/>
      <c r="U34" s="104">
        <f>SUM(U11:U33)</f>
        <v>43608.15</v>
      </c>
      <c r="V34" s="55"/>
      <c r="W34" s="71">
        <f>SUM(W11:W33)</f>
        <v>1876.2199999999982</v>
      </c>
      <c r="X34" s="74">
        <f>SUM(X11:X33)</f>
        <v>45484.37</v>
      </c>
      <c r="Y34" s="72">
        <f>SUM(Y11:Y33)</f>
        <v>4949.6299999999983</v>
      </c>
      <c r="Z34" s="73"/>
      <c r="AA34" s="66"/>
    </row>
    <row r="35" spans="1:27" x14ac:dyDescent="0.3">
      <c r="A35" s="76"/>
      <c r="B35" s="76"/>
      <c r="C35" s="76"/>
      <c r="D35" s="76"/>
      <c r="E35" s="76"/>
      <c r="F35" s="76"/>
      <c r="G35" s="77"/>
      <c r="H35" s="77"/>
      <c r="I35" s="77"/>
      <c r="J35" s="78"/>
      <c r="K35" s="79"/>
      <c r="L35" s="76"/>
      <c r="M35" s="76"/>
      <c r="N35" s="76"/>
      <c r="O35" s="76"/>
      <c r="P35" s="76"/>
      <c r="Q35" s="76"/>
      <c r="R35" s="76"/>
      <c r="S35" s="76"/>
      <c r="T35" s="98" t="s">
        <v>172</v>
      </c>
      <c r="U35" s="98"/>
      <c r="V35" s="98"/>
      <c r="W35" s="79"/>
      <c r="X35" s="79"/>
      <c r="Y35" s="105">
        <f>'Closed Stock Trades'!Q21-(Y34-W34)</f>
        <v>1703.4075779095738</v>
      </c>
      <c r="Z35" s="78"/>
      <c r="AA35" s="76"/>
    </row>
    <row r="36" spans="1:27" x14ac:dyDescent="0.3">
      <c r="A36" s="76"/>
      <c r="B36" s="76"/>
      <c r="C36" s="76"/>
      <c r="D36" s="76"/>
      <c r="E36" s="76"/>
      <c r="F36" s="76"/>
      <c r="G36" s="77"/>
      <c r="H36" s="77"/>
      <c r="I36" s="77"/>
      <c r="J36" s="78"/>
      <c r="K36" s="79"/>
      <c r="L36" s="76"/>
      <c r="M36" s="76"/>
      <c r="N36" s="76"/>
      <c r="O36" s="76"/>
      <c r="P36" s="76"/>
      <c r="Q36" s="76"/>
      <c r="R36" s="76"/>
      <c r="S36" s="76"/>
      <c r="T36" s="80" t="s">
        <v>174</v>
      </c>
      <c r="U36" s="80"/>
      <c r="V36" s="76"/>
      <c r="W36" s="79"/>
      <c r="X36" s="79"/>
      <c r="Y36" s="72">
        <f>Y34+Y35</f>
        <v>6653.0375779095721</v>
      </c>
      <c r="Z36" s="78"/>
      <c r="AA36" s="76"/>
    </row>
    <row r="37" spans="1:27" x14ac:dyDescent="0.3">
      <c r="A37" s="76"/>
      <c r="B37" s="76"/>
      <c r="C37" s="76"/>
      <c r="D37" s="76"/>
      <c r="E37" s="76"/>
      <c r="F37" s="76"/>
      <c r="G37" s="77"/>
      <c r="H37" s="77"/>
      <c r="I37" s="77"/>
      <c r="J37" s="78"/>
      <c r="K37" s="79"/>
      <c r="L37" s="76"/>
      <c r="M37" s="76"/>
      <c r="N37" s="76"/>
      <c r="O37" s="76"/>
      <c r="P37" s="76"/>
      <c r="Q37" s="76"/>
      <c r="R37" s="76"/>
      <c r="S37" s="76"/>
      <c r="T37" s="106" t="s">
        <v>178</v>
      </c>
      <c r="U37" s="106"/>
      <c r="V37" s="107"/>
      <c r="W37" s="108"/>
      <c r="X37" s="108"/>
      <c r="Y37" s="109">
        <f>Y36/50000</f>
        <v>0.13306075155819144</v>
      </c>
      <c r="Z37" s="78"/>
      <c r="AA37" s="76"/>
    </row>
    <row r="38" spans="1:27" x14ac:dyDescent="0.3">
      <c r="A38" s="76"/>
      <c r="B38" s="76"/>
      <c r="C38" s="76"/>
      <c r="D38" s="76"/>
      <c r="E38" s="76"/>
      <c r="F38" s="76"/>
      <c r="G38" s="77"/>
      <c r="H38" s="77"/>
      <c r="I38" s="77"/>
      <c r="J38" s="78"/>
      <c r="K38" s="79"/>
      <c r="L38" s="76"/>
      <c r="M38" s="76"/>
      <c r="N38" s="76"/>
      <c r="O38" s="76"/>
      <c r="P38" s="76"/>
      <c r="Q38" s="76"/>
      <c r="R38" s="76"/>
      <c r="S38" s="76"/>
      <c r="T38" s="87"/>
      <c r="U38" s="87"/>
      <c r="V38" s="76"/>
      <c r="W38" s="79"/>
      <c r="X38" s="79"/>
      <c r="Y38" s="76"/>
      <c r="Z38" s="78"/>
      <c r="AA38" s="76"/>
    </row>
    <row r="39" spans="1:27" x14ac:dyDescent="0.3">
      <c r="A39" s="76"/>
      <c r="B39" s="76"/>
      <c r="C39" s="76"/>
      <c r="D39" s="76"/>
      <c r="E39" s="76"/>
      <c r="F39" s="76"/>
      <c r="G39" s="77"/>
      <c r="H39" s="77"/>
      <c r="I39" s="77"/>
      <c r="J39" s="78"/>
      <c r="K39" s="88"/>
      <c r="L39" s="76"/>
      <c r="M39" s="76"/>
      <c r="N39" s="76"/>
      <c r="O39" s="76"/>
      <c r="P39" s="76"/>
      <c r="Q39" s="76"/>
      <c r="R39" s="76"/>
      <c r="S39" s="76"/>
      <c r="T39" s="87"/>
      <c r="U39" s="87"/>
      <c r="V39" s="76"/>
      <c r="W39" s="79"/>
      <c r="X39" s="79"/>
      <c r="Y39" s="76"/>
      <c r="Z39" s="78"/>
      <c r="AA39" s="76"/>
    </row>
    <row r="40" spans="1:27" x14ac:dyDescent="0.3">
      <c r="A40" s="76"/>
      <c r="B40" s="76"/>
      <c r="C40" s="76"/>
      <c r="D40" s="76"/>
      <c r="E40" s="76"/>
      <c r="F40" s="89"/>
      <c r="G40" s="77"/>
      <c r="H40" s="77"/>
      <c r="I40" s="77"/>
      <c r="J40" s="78"/>
      <c r="K40" s="88"/>
      <c r="L40" s="76"/>
      <c r="M40" s="76"/>
      <c r="N40" s="76"/>
      <c r="O40" s="76"/>
      <c r="P40" s="76"/>
      <c r="Q40" s="76"/>
      <c r="R40" s="76"/>
      <c r="S40" s="76"/>
      <c r="T40" s="87"/>
      <c r="U40" s="87"/>
      <c r="V40" s="76"/>
      <c r="W40" s="79"/>
      <c r="X40" s="79"/>
      <c r="Y40" s="76"/>
      <c r="Z40" s="78"/>
      <c r="AA40" s="76"/>
    </row>
    <row r="41" spans="1:27" x14ac:dyDescent="0.3">
      <c r="A41" s="76"/>
      <c r="B41" s="76"/>
      <c r="C41" s="76"/>
      <c r="D41" s="76"/>
      <c r="E41" s="76"/>
      <c r="F41" s="76"/>
      <c r="G41" s="77"/>
      <c r="H41" s="77"/>
      <c r="I41" s="77"/>
      <c r="J41" s="78"/>
      <c r="K41" s="88"/>
      <c r="L41" s="90"/>
      <c r="M41" s="90"/>
      <c r="N41" s="76"/>
      <c r="O41" s="76"/>
      <c r="P41" s="76"/>
      <c r="Q41" s="76"/>
      <c r="R41" s="76"/>
      <c r="S41" s="76"/>
      <c r="T41" s="87"/>
      <c r="U41" s="87"/>
      <c r="V41" s="76"/>
      <c r="W41" s="79"/>
      <c r="X41" s="79"/>
      <c r="Y41" s="76"/>
      <c r="Z41" s="78"/>
      <c r="AA41" s="76"/>
    </row>
    <row r="42" spans="1:27" x14ac:dyDescent="0.3">
      <c r="A42" s="76"/>
      <c r="B42" s="76"/>
      <c r="C42" s="76"/>
      <c r="D42" s="76"/>
      <c r="E42" s="76"/>
      <c r="F42" s="76"/>
      <c r="G42" s="76"/>
      <c r="H42" s="77"/>
      <c r="I42" s="77"/>
      <c r="J42" s="78"/>
      <c r="K42" s="88"/>
      <c r="L42" s="76"/>
      <c r="M42" s="76"/>
      <c r="N42" s="76"/>
      <c r="O42" s="76"/>
      <c r="P42" s="76"/>
      <c r="Q42" s="76"/>
      <c r="R42" s="76"/>
      <c r="S42" s="76"/>
      <c r="T42" s="87"/>
      <c r="U42" s="87"/>
      <c r="V42" s="76"/>
      <c r="W42" s="79"/>
      <c r="X42" s="79"/>
      <c r="Y42" s="76"/>
      <c r="Z42" s="78"/>
      <c r="AA42" s="76"/>
    </row>
    <row r="43" spans="1:27" x14ac:dyDescent="0.3">
      <c r="A43" s="76"/>
      <c r="B43" s="76"/>
      <c r="C43" s="76"/>
      <c r="D43" s="76"/>
      <c r="E43" s="76"/>
      <c r="F43" s="76"/>
      <c r="G43" s="76"/>
      <c r="H43" s="77"/>
      <c r="I43" s="77"/>
      <c r="J43" s="78"/>
      <c r="K43" s="88"/>
      <c r="L43" s="76"/>
      <c r="M43" s="76"/>
      <c r="N43" s="76"/>
      <c r="O43" s="76"/>
      <c r="P43" s="76"/>
      <c r="Q43" s="76"/>
      <c r="R43" s="76"/>
      <c r="S43" s="76"/>
      <c r="T43" s="87"/>
      <c r="U43" s="87"/>
      <c r="V43" s="76"/>
      <c r="W43" s="79"/>
      <c r="X43" s="79"/>
      <c r="Y43" s="76"/>
      <c r="Z43" s="76"/>
      <c r="AA43" s="76"/>
    </row>
    <row r="44" spans="1:27" x14ac:dyDescent="0.3">
      <c r="A44" s="76"/>
      <c r="B44" s="76"/>
      <c r="C44" s="76"/>
      <c r="D44" s="76"/>
      <c r="E44" s="76"/>
      <c r="F44" s="76"/>
      <c r="G44" s="76"/>
      <c r="H44" s="77"/>
      <c r="I44" s="77"/>
      <c r="J44" s="78"/>
      <c r="K44" s="88"/>
      <c r="L44" s="76"/>
      <c r="M44" s="76"/>
      <c r="N44" s="76"/>
      <c r="O44" s="76"/>
      <c r="P44" s="76"/>
      <c r="Q44" s="76"/>
      <c r="R44" s="76"/>
      <c r="S44" s="76"/>
      <c r="T44" s="87"/>
      <c r="U44" s="87"/>
      <c r="V44" s="76"/>
      <c r="W44" s="79"/>
      <c r="X44" s="79"/>
      <c r="Y44" s="76"/>
      <c r="Z44" s="76"/>
      <c r="AA44" s="76"/>
    </row>
    <row r="45" spans="1:27" x14ac:dyDescent="0.3">
      <c r="A45" s="76"/>
      <c r="B45" s="76"/>
      <c r="C45" s="76"/>
      <c r="D45" s="76"/>
      <c r="E45" s="76"/>
      <c r="F45" s="76"/>
      <c r="G45" s="76"/>
      <c r="H45" s="76"/>
      <c r="I45" s="76"/>
      <c r="J45" s="78"/>
      <c r="K45" s="78"/>
      <c r="L45" s="76"/>
      <c r="M45" s="76"/>
      <c r="N45" s="76"/>
      <c r="O45" s="76"/>
      <c r="P45" s="76"/>
      <c r="Q45" s="76"/>
      <c r="R45" s="76"/>
      <c r="S45" s="76"/>
      <c r="T45" s="87"/>
      <c r="U45" s="87"/>
      <c r="V45" s="76"/>
      <c r="W45" s="79"/>
      <c r="X45" s="79"/>
      <c r="Y45" s="76"/>
      <c r="Z45" s="76"/>
      <c r="AA45" s="76"/>
    </row>
    <row r="46" spans="1:27" x14ac:dyDescent="0.3">
      <c r="A46" s="76"/>
      <c r="B46" s="76"/>
      <c r="C46" s="76"/>
      <c r="D46" s="76"/>
      <c r="E46" s="76"/>
      <c r="F46" s="76"/>
      <c r="G46" s="76"/>
      <c r="H46" s="76"/>
      <c r="I46" s="76"/>
      <c r="J46" s="78"/>
      <c r="K46" s="78"/>
      <c r="L46" s="76"/>
      <c r="M46" s="76"/>
      <c r="N46" s="76"/>
      <c r="O46" s="76"/>
      <c r="P46" s="76"/>
      <c r="Q46" s="76"/>
      <c r="R46" s="76"/>
      <c r="S46" s="76"/>
      <c r="T46" s="87"/>
      <c r="U46" s="87"/>
      <c r="V46" s="76"/>
      <c r="W46" s="79"/>
      <c r="X46" s="79"/>
      <c r="Y46" s="76"/>
      <c r="Z46" s="76"/>
      <c r="AA46" s="76"/>
    </row>
    <row r="47" spans="1:27" x14ac:dyDescent="0.3">
      <c r="A47" s="76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87"/>
      <c r="U47" s="87"/>
      <c r="V47" s="76"/>
      <c r="W47" s="79"/>
      <c r="X47" s="79"/>
      <c r="Y47" s="76"/>
      <c r="Z47" s="76"/>
      <c r="AA47" s="76"/>
    </row>
    <row r="48" spans="1:27" x14ac:dyDescent="0.3">
      <c r="T48" s="91"/>
      <c r="U48" s="91"/>
      <c r="W48" s="92"/>
      <c r="X48" s="92"/>
    </row>
    <row r="49" spans="20:24" x14ac:dyDescent="0.3">
      <c r="T49" s="91"/>
      <c r="U49" s="91"/>
      <c r="W49" s="92"/>
      <c r="X49" s="92"/>
    </row>
    <row r="50" spans="20:24" x14ac:dyDescent="0.3">
      <c r="T50" s="91"/>
      <c r="U50" s="91"/>
      <c r="W50" s="92"/>
      <c r="X50" s="92"/>
    </row>
    <row r="51" spans="20:24" x14ac:dyDescent="0.3">
      <c r="T51" s="91"/>
      <c r="U51" s="91"/>
      <c r="W51" s="92"/>
      <c r="X51" s="92"/>
    </row>
    <row r="52" spans="20:24" x14ac:dyDescent="0.3">
      <c r="T52" s="91"/>
      <c r="U52" s="91"/>
      <c r="W52" s="92"/>
      <c r="X52" s="92"/>
    </row>
    <row r="53" spans="20:24" x14ac:dyDescent="0.3">
      <c r="T53" s="91"/>
      <c r="U53" s="91"/>
      <c r="W53" s="92"/>
      <c r="X53" s="92"/>
    </row>
    <row r="54" spans="20:24" x14ac:dyDescent="0.3">
      <c r="T54" s="91"/>
      <c r="U54" s="91"/>
      <c r="W54" s="92"/>
      <c r="X54" s="92"/>
    </row>
    <row r="55" spans="20:24" x14ac:dyDescent="0.3">
      <c r="T55" s="91"/>
      <c r="U55" s="91"/>
      <c r="W55" s="92"/>
      <c r="X55" s="92"/>
    </row>
    <row r="56" spans="20:24" x14ac:dyDescent="0.3">
      <c r="T56" s="91"/>
      <c r="U56" s="91"/>
      <c r="W56" s="92"/>
      <c r="X56" s="92"/>
    </row>
    <row r="57" spans="20:24" x14ac:dyDescent="0.3">
      <c r="T57" s="91"/>
      <c r="U57" s="91"/>
      <c r="W57" s="92"/>
      <c r="X57" s="92"/>
    </row>
    <row r="58" spans="20:24" x14ac:dyDescent="0.3">
      <c r="W58" s="92"/>
      <c r="X58" s="92"/>
    </row>
    <row r="59" spans="20:24" x14ac:dyDescent="0.3">
      <c r="W59" s="92"/>
      <c r="X59" s="92"/>
    </row>
    <row r="60" spans="20:24" x14ac:dyDescent="0.3">
      <c r="W60" s="92"/>
      <c r="X60" s="92"/>
    </row>
    <row r="61" spans="20:24" x14ac:dyDescent="0.3">
      <c r="W61" s="92"/>
      <c r="X61" s="92"/>
    </row>
    <row r="62" spans="20:24" x14ac:dyDescent="0.3">
      <c r="W62" s="92"/>
      <c r="X62" s="92"/>
    </row>
    <row r="63" spans="20:24" x14ac:dyDescent="0.3">
      <c r="W63" s="92"/>
      <c r="X63" s="92"/>
    </row>
    <row r="64" spans="20:24" x14ac:dyDescent="0.3">
      <c r="W64" s="92"/>
      <c r="X64" s="92"/>
    </row>
    <row r="65" spans="23:24" x14ac:dyDescent="0.3">
      <c r="W65" s="92"/>
      <c r="X65" s="92"/>
    </row>
    <row r="66" spans="23:24" x14ac:dyDescent="0.3">
      <c r="W66" s="92"/>
      <c r="X66" s="92"/>
    </row>
    <row r="67" spans="23:24" x14ac:dyDescent="0.3">
      <c r="W67" s="92"/>
      <c r="X67" s="92"/>
    </row>
    <row r="68" spans="23:24" x14ac:dyDescent="0.3">
      <c r="W68" s="92"/>
      <c r="X68" s="92"/>
    </row>
    <row r="69" spans="23:24" x14ac:dyDescent="0.3">
      <c r="W69" s="92"/>
      <c r="X69" s="92"/>
    </row>
    <row r="70" spans="23:24" x14ac:dyDescent="0.3">
      <c r="W70" s="92"/>
      <c r="X70" s="92"/>
    </row>
    <row r="71" spans="23:24" x14ac:dyDescent="0.3">
      <c r="W71" s="92"/>
      <c r="X71" s="92"/>
    </row>
    <row r="72" spans="23:24" x14ac:dyDescent="0.3">
      <c r="W72" s="92"/>
      <c r="X72" s="92"/>
    </row>
    <row r="73" spans="23:24" x14ac:dyDescent="0.3">
      <c r="W73" s="92"/>
      <c r="X73" s="92"/>
    </row>
    <row r="74" spans="23:24" x14ac:dyDescent="0.3">
      <c r="W74" s="92"/>
      <c r="X74" s="92"/>
    </row>
    <row r="75" spans="23:24" x14ac:dyDescent="0.3">
      <c r="W75" s="92"/>
      <c r="X75" s="92"/>
    </row>
  </sheetData>
  <mergeCells count="4">
    <mergeCell ref="A8:AA8"/>
    <mergeCell ref="H9:K9"/>
    <mergeCell ref="L9:O9"/>
    <mergeCell ref="P9:S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4C166-87AA-45BF-8379-CC474C513AF3}">
  <dimension ref="A1:Q330"/>
  <sheetViews>
    <sheetView showGridLines="0" topLeftCell="A16" zoomScaleNormal="100" workbookViewId="0">
      <selection activeCell="Q21" sqref="Q21"/>
    </sheetView>
  </sheetViews>
  <sheetFormatPr defaultRowHeight="14.4" x14ac:dyDescent="0.3"/>
  <cols>
    <col min="1" max="1" width="12.109375" customWidth="1"/>
    <col min="2" max="2" width="10" customWidth="1"/>
    <col min="3" max="3" width="9.6640625" customWidth="1"/>
    <col min="4" max="4" width="11" customWidth="1"/>
    <col min="5" max="5" width="14" customWidth="1"/>
    <col min="6" max="6" width="11.33203125" customWidth="1"/>
    <col min="7" max="7" width="16" customWidth="1"/>
    <col min="8" max="8" width="24.5546875" hidden="1" customWidth="1"/>
    <col min="9" max="9" width="5.44140625" bestFit="1" customWidth="1"/>
    <col min="10" max="10" width="18" bestFit="1" customWidth="1"/>
    <col min="11" max="11" width="14.6640625" customWidth="1"/>
    <col min="16" max="16" width="9" customWidth="1"/>
    <col min="17" max="17" width="10.5546875" customWidth="1"/>
  </cols>
  <sheetData>
    <row r="1" spans="1:17" x14ac:dyDescent="0.3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7" x14ac:dyDescent="0.3">
      <c r="A2" s="3" t="s">
        <v>55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7" x14ac:dyDescent="0.3">
      <c r="A3" s="29" t="s">
        <v>180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7" x14ac:dyDescent="0.3">
      <c r="A4" s="5"/>
      <c r="B4" s="5"/>
      <c r="C4" s="5"/>
      <c r="D4" s="5"/>
      <c r="E4" s="5"/>
      <c r="F4" s="30"/>
      <c r="G4" s="5"/>
      <c r="H4" s="5"/>
      <c r="I4" s="5"/>
      <c r="J4" s="5"/>
      <c r="K4" s="5"/>
    </row>
    <row r="5" spans="1:17" ht="40.200000000000003" customHeight="1" thickBot="1" x14ac:dyDescent="0.35">
      <c r="A5" s="6" t="s">
        <v>11</v>
      </c>
      <c r="B5" s="6" t="s">
        <v>12</v>
      </c>
      <c r="C5" s="6" t="s">
        <v>13</v>
      </c>
      <c r="D5" s="6" t="s">
        <v>14</v>
      </c>
      <c r="E5" s="6" t="s">
        <v>56</v>
      </c>
      <c r="F5" s="31" t="s">
        <v>57</v>
      </c>
      <c r="G5" s="6" t="s">
        <v>58</v>
      </c>
      <c r="H5" s="6" t="s">
        <v>18</v>
      </c>
      <c r="I5" s="6" t="s">
        <v>59</v>
      </c>
      <c r="J5" s="6" t="s">
        <v>60</v>
      </c>
      <c r="K5" s="6" t="s">
        <v>61</v>
      </c>
    </row>
    <row r="6" spans="1:17" x14ac:dyDescent="0.3">
      <c r="A6" s="33">
        <v>42979</v>
      </c>
      <c r="B6" s="34" t="s">
        <v>62</v>
      </c>
      <c r="C6" s="35">
        <v>0.5</v>
      </c>
      <c r="D6" s="36">
        <v>37.22</v>
      </c>
      <c r="E6" s="36">
        <v>38.64</v>
      </c>
      <c r="F6" s="14">
        <f t="shared" ref="F6:F69" si="0">+(E6-D6)/D6</f>
        <v>3.8151531434712567E-2</v>
      </c>
      <c r="G6" s="33">
        <v>43075</v>
      </c>
      <c r="H6" s="33"/>
      <c r="I6" s="33" t="str">
        <f>IF(F6&gt;0,"w","l")</f>
        <v>w</v>
      </c>
      <c r="J6" s="37">
        <f>3300*F6*C6</f>
        <v>62.950026867275739</v>
      </c>
      <c r="K6" s="14">
        <f>C6*F6</f>
        <v>1.9075765717356283E-2</v>
      </c>
      <c r="N6" s="38"/>
      <c r="O6" s="39"/>
      <c r="P6" s="39"/>
      <c r="Q6" s="40"/>
    </row>
    <row r="7" spans="1:17" x14ac:dyDescent="0.3">
      <c r="A7" s="10">
        <v>43004</v>
      </c>
      <c r="B7" s="11" t="s">
        <v>62</v>
      </c>
      <c r="C7" s="12">
        <v>0.5</v>
      </c>
      <c r="D7" s="13">
        <v>37.159999999999997</v>
      </c>
      <c r="E7" s="36">
        <v>38.64</v>
      </c>
      <c r="F7" s="14">
        <f t="shared" si="0"/>
        <v>3.9827771797631972E-2</v>
      </c>
      <c r="G7" s="33">
        <v>43075</v>
      </c>
      <c r="H7" s="33"/>
      <c r="I7" s="33" t="str">
        <f t="shared" ref="I7:I77" si="1">IF(F7&gt;0,"w","l")</f>
        <v>w</v>
      </c>
      <c r="J7" s="37">
        <f t="shared" ref="J7:J70" si="2">3300*F7*C7</f>
        <v>65.715823466092758</v>
      </c>
      <c r="K7" s="14">
        <f t="shared" ref="K7:K70" si="3">C7*F7</f>
        <v>1.9913885898815986E-2</v>
      </c>
      <c r="N7" s="41"/>
      <c r="O7" s="28" t="s">
        <v>63</v>
      </c>
      <c r="P7" s="28">
        <f>COUNTIF(I:I,"w")</f>
        <v>85</v>
      </c>
      <c r="Q7" s="42"/>
    </row>
    <row r="8" spans="1:17" x14ac:dyDescent="0.3">
      <c r="A8" s="10">
        <v>42996</v>
      </c>
      <c r="B8" s="11" t="s">
        <v>64</v>
      </c>
      <c r="C8" s="12">
        <v>1</v>
      </c>
      <c r="D8" s="13">
        <v>3.83</v>
      </c>
      <c r="E8" s="13">
        <v>3.84</v>
      </c>
      <c r="F8" s="14">
        <f t="shared" si="0"/>
        <v>2.6109660574411974E-3</v>
      </c>
      <c r="G8" s="10">
        <v>43076</v>
      </c>
      <c r="H8" s="10"/>
      <c r="I8" s="33" t="str">
        <f t="shared" si="1"/>
        <v>w</v>
      </c>
      <c r="J8" s="37">
        <f t="shared" si="2"/>
        <v>8.6161879895559519</v>
      </c>
      <c r="K8" s="14">
        <f t="shared" si="3"/>
        <v>2.6109660574411974E-3</v>
      </c>
      <c r="N8" s="41"/>
      <c r="O8" s="28" t="s">
        <v>65</v>
      </c>
      <c r="P8" s="28">
        <f>COUNTIF(I:I,"l")</f>
        <v>53</v>
      </c>
      <c r="Q8" s="42"/>
    </row>
    <row r="9" spans="1:17" x14ac:dyDescent="0.3">
      <c r="A9" s="10">
        <v>43020</v>
      </c>
      <c r="B9" s="11" t="s">
        <v>66</v>
      </c>
      <c r="C9" s="12">
        <v>0.5</v>
      </c>
      <c r="D9" s="13">
        <v>41.73</v>
      </c>
      <c r="E9" s="13">
        <v>44.4</v>
      </c>
      <c r="F9" s="14">
        <f t="shared" si="0"/>
        <v>6.3982746225736922E-2</v>
      </c>
      <c r="G9" s="10">
        <v>43083</v>
      </c>
      <c r="H9" s="10"/>
      <c r="I9" s="33" t="str">
        <f t="shared" si="1"/>
        <v>w</v>
      </c>
      <c r="J9" s="37">
        <f t="shared" si="2"/>
        <v>105.57153127246592</v>
      </c>
      <c r="K9" s="14">
        <f t="shared" si="3"/>
        <v>3.1991373112868461E-2</v>
      </c>
      <c r="N9" s="41"/>
      <c r="O9" s="28" t="s">
        <v>67</v>
      </c>
      <c r="P9" s="28">
        <f>P7+P8</f>
        <v>138</v>
      </c>
      <c r="Q9" s="42"/>
    </row>
    <row r="10" spans="1:17" x14ac:dyDescent="0.3">
      <c r="A10" s="10">
        <v>43020</v>
      </c>
      <c r="B10" s="11" t="s">
        <v>66</v>
      </c>
      <c r="C10" s="12">
        <v>0.5</v>
      </c>
      <c r="D10" s="13">
        <f>+D9</f>
        <v>41.73</v>
      </c>
      <c r="E10" s="13">
        <v>51.53</v>
      </c>
      <c r="F10" s="14">
        <f t="shared" si="0"/>
        <v>0.23484303858135647</v>
      </c>
      <c r="G10" s="10">
        <v>43061</v>
      </c>
      <c r="H10" s="10"/>
      <c r="I10" s="33" t="str">
        <f t="shared" si="1"/>
        <v>w</v>
      </c>
      <c r="J10" s="37">
        <f t="shared" si="2"/>
        <v>387.49101365923815</v>
      </c>
      <c r="K10" s="14">
        <f t="shared" si="3"/>
        <v>0.11742151929067823</v>
      </c>
      <c r="N10" s="41"/>
      <c r="O10" s="28"/>
      <c r="P10" s="28"/>
      <c r="Q10" s="42"/>
    </row>
    <row r="11" spans="1:17" x14ac:dyDescent="0.3">
      <c r="A11" s="10">
        <v>43020</v>
      </c>
      <c r="B11" s="11" t="s">
        <v>68</v>
      </c>
      <c r="C11" s="12">
        <v>0.5</v>
      </c>
      <c r="D11" s="13">
        <v>30.76</v>
      </c>
      <c r="E11" s="13">
        <v>35.26</v>
      </c>
      <c r="F11" s="14">
        <f t="shared" si="0"/>
        <v>0.14629388816644981</v>
      </c>
      <c r="G11" s="10">
        <v>43061</v>
      </c>
      <c r="H11" s="10"/>
      <c r="I11" s="33" t="str">
        <f t="shared" si="1"/>
        <v>w</v>
      </c>
      <c r="J11" s="37">
        <f t="shared" si="2"/>
        <v>241.38491547464218</v>
      </c>
      <c r="K11" s="14">
        <f t="shared" si="3"/>
        <v>7.3146944083224905E-2</v>
      </c>
      <c r="N11" s="41"/>
      <c r="O11" s="28" t="s">
        <v>69</v>
      </c>
      <c r="P11" s="43">
        <f>P7/P9</f>
        <v>0.61594202898550721</v>
      </c>
      <c r="Q11" s="42"/>
    </row>
    <row r="12" spans="1:17" x14ac:dyDescent="0.3">
      <c r="A12" s="10">
        <v>43026</v>
      </c>
      <c r="B12" s="11" t="s">
        <v>70</v>
      </c>
      <c r="C12" s="12">
        <v>0.5</v>
      </c>
      <c r="D12" s="13">
        <v>17.43</v>
      </c>
      <c r="E12" s="13">
        <v>19.649999999999999</v>
      </c>
      <c r="F12" s="14">
        <f t="shared" si="0"/>
        <v>0.12736660929432009</v>
      </c>
      <c r="G12" s="10">
        <v>43066</v>
      </c>
      <c r="H12" s="10"/>
      <c r="I12" s="33" t="str">
        <f t="shared" si="1"/>
        <v>w</v>
      </c>
      <c r="J12" s="37">
        <f t="shared" si="2"/>
        <v>210.15490533562814</v>
      </c>
      <c r="K12" s="14">
        <f t="shared" si="3"/>
        <v>6.3683304647160044E-2</v>
      </c>
      <c r="N12" s="41"/>
      <c r="O12" s="28"/>
      <c r="P12" s="28"/>
      <c r="Q12" s="42"/>
    </row>
    <row r="13" spans="1:17" x14ac:dyDescent="0.3">
      <c r="A13" s="10">
        <v>43033</v>
      </c>
      <c r="B13" s="11" t="s">
        <v>71</v>
      </c>
      <c r="C13" s="12">
        <v>0.5</v>
      </c>
      <c r="D13" s="13">
        <v>31.01</v>
      </c>
      <c r="E13" s="13">
        <v>33.94</v>
      </c>
      <c r="F13" s="14">
        <f t="shared" si="0"/>
        <v>9.4485649790390064E-2</v>
      </c>
      <c r="G13" s="10">
        <v>43073</v>
      </c>
      <c r="H13" s="10"/>
      <c r="I13" s="33" t="str">
        <f t="shared" si="1"/>
        <v>w</v>
      </c>
      <c r="J13" s="37">
        <f t="shared" si="2"/>
        <v>155.9013221541436</v>
      </c>
      <c r="K13" s="14">
        <f t="shared" si="3"/>
        <v>4.7242824895195032E-2</v>
      </c>
      <c r="N13" s="41"/>
      <c r="O13" s="43" t="s">
        <v>72</v>
      </c>
      <c r="P13" s="44">
        <f>(SUMIF($I:$I,"w",$J:$J)/-(SUMIF($I:$I,"l",$J:$J)))</f>
        <v>1.6088147486176194</v>
      </c>
      <c r="Q13" s="42"/>
    </row>
    <row r="14" spans="1:17" x14ac:dyDescent="0.3">
      <c r="A14" s="10">
        <v>43042</v>
      </c>
      <c r="B14" s="11" t="s">
        <v>73</v>
      </c>
      <c r="C14" s="12">
        <v>1</v>
      </c>
      <c r="D14" s="13">
        <v>72.47</v>
      </c>
      <c r="E14" s="13">
        <v>77.180000000000007</v>
      </c>
      <c r="F14" s="14">
        <f t="shared" si="0"/>
        <v>6.4992410652683977E-2</v>
      </c>
      <c r="G14" s="10">
        <v>43061</v>
      </c>
      <c r="H14" s="10"/>
      <c r="I14" s="33" t="str">
        <f t="shared" si="1"/>
        <v>w</v>
      </c>
      <c r="J14" s="37">
        <f t="shared" si="2"/>
        <v>214.47495515385711</v>
      </c>
      <c r="K14" s="14">
        <f t="shared" si="3"/>
        <v>6.4992410652683977E-2</v>
      </c>
      <c r="N14" s="41"/>
      <c r="O14" s="43"/>
      <c r="P14" s="28"/>
      <c r="Q14" s="42"/>
    </row>
    <row r="15" spans="1:17" x14ac:dyDescent="0.3">
      <c r="A15" s="10">
        <v>43055</v>
      </c>
      <c r="B15" s="11" t="s">
        <v>74</v>
      </c>
      <c r="C15" s="12">
        <v>0.5</v>
      </c>
      <c r="D15" s="13">
        <v>4.08</v>
      </c>
      <c r="E15" s="13">
        <v>4.63</v>
      </c>
      <c r="F15" s="14">
        <f t="shared" si="0"/>
        <v>0.13480392156862742</v>
      </c>
      <c r="G15" s="10">
        <v>43080</v>
      </c>
      <c r="H15" s="10"/>
      <c r="I15" s="33" t="str">
        <f t="shared" si="1"/>
        <v>w</v>
      </c>
      <c r="J15" s="37">
        <f t="shared" si="2"/>
        <v>222.42647058823525</v>
      </c>
      <c r="K15" s="14">
        <f t="shared" si="3"/>
        <v>6.7401960784313708E-2</v>
      </c>
      <c r="N15" s="41"/>
      <c r="O15" s="28"/>
      <c r="P15" s="28"/>
      <c r="Q15" s="42"/>
    </row>
    <row r="16" spans="1:17" x14ac:dyDescent="0.3">
      <c r="A16" s="10">
        <v>43055</v>
      </c>
      <c r="B16" s="11" t="s">
        <v>74</v>
      </c>
      <c r="C16" s="12">
        <v>0.5</v>
      </c>
      <c r="D16" s="13">
        <v>4.08</v>
      </c>
      <c r="E16" s="13">
        <v>3.7</v>
      </c>
      <c r="F16" s="14">
        <f t="shared" si="0"/>
        <v>-9.3137254901960759E-2</v>
      </c>
      <c r="G16" s="10">
        <v>43089</v>
      </c>
      <c r="H16" s="10"/>
      <c r="I16" s="33" t="str">
        <f t="shared" si="1"/>
        <v>l</v>
      </c>
      <c r="J16" s="37">
        <f t="shared" si="2"/>
        <v>-153.67647058823525</v>
      </c>
      <c r="K16" s="14">
        <f t="shared" si="3"/>
        <v>-4.6568627450980379E-2</v>
      </c>
      <c r="N16" s="41"/>
      <c r="O16" s="43">
        <f>AVERAGEIF(I:I,"w",F:F)</f>
        <v>0.10459226486902833</v>
      </c>
      <c r="P16" s="28" t="s">
        <v>75</v>
      </c>
      <c r="Q16" s="42"/>
    </row>
    <row r="17" spans="1:17" x14ac:dyDescent="0.3">
      <c r="A17" s="10">
        <v>43061</v>
      </c>
      <c r="B17" s="11" t="s">
        <v>76</v>
      </c>
      <c r="C17" s="12">
        <v>0.5</v>
      </c>
      <c r="D17" s="13">
        <v>27.7</v>
      </c>
      <c r="E17" s="13">
        <v>24.7</v>
      </c>
      <c r="F17" s="14">
        <f t="shared" si="0"/>
        <v>-0.10830324909747292</v>
      </c>
      <c r="G17" s="10">
        <v>43073</v>
      </c>
      <c r="H17" s="10"/>
      <c r="I17" s="33" t="str">
        <f t="shared" si="1"/>
        <v>l</v>
      </c>
      <c r="J17" s="37">
        <f t="shared" si="2"/>
        <v>-178.70036101083033</v>
      </c>
      <c r="K17" s="14">
        <f t="shared" si="3"/>
        <v>-5.4151624548736461E-2</v>
      </c>
      <c r="N17" s="41"/>
      <c r="O17" s="43">
        <f>AVERAGEIF(I:I,"l",F:F)</f>
        <v>-6.3472459296527492E-2</v>
      </c>
      <c r="P17" s="28" t="s">
        <v>77</v>
      </c>
      <c r="Q17" s="42"/>
    </row>
    <row r="18" spans="1:17" ht="15" thickBot="1" x14ac:dyDescent="0.35">
      <c r="A18" s="10">
        <v>43076</v>
      </c>
      <c r="B18" s="11" t="s">
        <v>78</v>
      </c>
      <c r="C18" s="12">
        <v>0.5</v>
      </c>
      <c r="D18" s="13">
        <v>53.13</v>
      </c>
      <c r="E18" s="13">
        <v>57.7</v>
      </c>
      <c r="F18" s="14">
        <f t="shared" si="0"/>
        <v>8.60154338415208E-2</v>
      </c>
      <c r="G18" s="10">
        <v>43082</v>
      </c>
      <c r="H18" s="10"/>
      <c r="I18" s="33" t="str">
        <f t="shared" si="1"/>
        <v>w</v>
      </c>
      <c r="J18" s="37">
        <f t="shared" si="2"/>
        <v>141.92546583850933</v>
      </c>
      <c r="K18" s="14">
        <f t="shared" si="3"/>
        <v>4.30077169207604E-2</v>
      </c>
      <c r="L18" s="10"/>
      <c r="N18" s="45"/>
      <c r="O18" s="46"/>
      <c r="P18" s="46"/>
      <c r="Q18" s="47"/>
    </row>
    <row r="19" spans="1:17" x14ac:dyDescent="0.3">
      <c r="A19" s="10">
        <v>43087</v>
      </c>
      <c r="B19" s="11" t="s">
        <v>79</v>
      </c>
      <c r="C19" s="12">
        <v>0.5</v>
      </c>
      <c r="D19" s="13">
        <v>10.95</v>
      </c>
      <c r="E19" s="13">
        <v>11.88</v>
      </c>
      <c r="F19" s="14">
        <f t="shared" si="0"/>
        <v>8.4931506849315205E-2</v>
      </c>
      <c r="G19" s="10">
        <v>43090</v>
      </c>
      <c r="H19" s="10"/>
      <c r="I19" s="33" t="str">
        <f t="shared" si="1"/>
        <v>w</v>
      </c>
      <c r="J19" s="37">
        <f t="shared" si="2"/>
        <v>140.13698630137009</v>
      </c>
      <c r="K19" s="14">
        <f t="shared" si="3"/>
        <v>4.2465753424657603E-2</v>
      </c>
    </row>
    <row r="20" spans="1:17" x14ac:dyDescent="0.3">
      <c r="A20" s="10">
        <v>43075</v>
      </c>
      <c r="B20" s="11" t="s">
        <v>80</v>
      </c>
      <c r="C20" s="12">
        <v>1</v>
      </c>
      <c r="D20" s="13">
        <v>19.02</v>
      </c>
      <c r="E20" s="13">
        <v>17.45</v>
      </c>
      <c r="F20" s="14">
        <f t="shared" si="0"/>
        <v>-8.2544689800210319E-2</v>
      </c>
      <c r="G20" s="10">
        <v>43103</v>
      </c>
      <c r="H20" s="10"/>
      <c r="I20" s="33" t="str">
        <f t="shared" si="1"/>
        <v>l</v>
      </c>
      <c r="J20" s="37">
        <f t="shared" si="2"/>
        <v>-272.39747634069403</v>
      </c>
      <c r="K20" s="14">
        <f t="shared" si="3"/>
        <v>-8.2544689800210319E-2</v>
      </c>
    </row>
    <row r="21" spans="1:17" x14ac:dyDescent="0.3">
      <c r="A21" s="10">
        <v>43049</v>
      </c>
      <c r="B21" s="11" t="s">
        <v>81</v>
      </c>
      <c r="C21" s="12">
        <v>0.5</v>
      </c>
      <c r="D21" s="13">
        <v>4.2699999999999996</v>
      </c>
      <c r="E21" s="13">
        <v>4.84</v>
      </c>
      <c r="F21" s="14">
        <f t="shared" si="0"/>
        <v>0.13348946135831391</v>
      </c>
      <c r="G21" s="10">
        <v>43103</v>
      </c>
      <c r="H21" s="10"/>
      <c r="I21" s="33" t="str">
        <f t="shared" si="1"/>
        <v>w</v>
      </c>
      <c r="J21" s="37">
        <f t="shared" si="2"/>
        <v>220.25761124121794</v>
      </c>
      <c r="K21" s="14">
        <f t="shared" si="3"/>
        <v>6.6744730679156955E-2</v>
      </c>
      <c r="N21" s="110" t="s">
        <v>173</v>
      </c>
      <c r="O21" s="110"/>
      <c r="P21" s="110"/>
      <c r="Q21" s="111">
        <f>SUM(J:J)</f>
        <v>4776.8175779095736</v>
      </c>
    </row>
    <row r="22" spans="1:17" x14ac:dyDescent="0.3">
      <c r="A22" s="10">
        <v>43080</v>
      </c>
      <c r="B22" s="11" t="s">
        <v>82</v>
      </c>
      <c r="C22" s="12">
        <v>0.5</v>
      </c>
      <c r="D22" s="13">
        <v>22.24</v>
      </c>
      <c r="E22" s="13">
        <v>24.09</v>
      </c>
      <c r="F22" s="14">
        <f t="shared" si="0"/>
        <v>8.3183453237410138E-2</v>
      </c>
      <c r="G22" s="10">
        <v>43108</v>
      </c>
      <c r="H22" s="10"/>
      <c r="I22" s="33" t="str">
        <f t="shared" si="1"/>
        <v>w</v>
      </c>
      <c r="J22" s="37">
        <f t="shared" si="2"/>
        <v>137.25269784172673</v>
      </c>
      <c r="K22" s="14">
        <f t="shared" si="3"/>
        <v>4.1591726618705069E-2</v>
      </c>
    </row>
    <row r="23" spans="1:17" x14ac:dyDescent="0.3">
      <c r="A23" s="10">
        <v>43077</v>
      </c>
      <c r="B23" s="11" t="s">
        <v>83</v>
      </c>
      <c r="C23" s="12">
        <v>0.5</v>
      </c>
      <c r="D23" s="13">
        <v>7.46</v>
      </c>
      <c r="E23" s="13">
        <v>8.27</v>
      </c>
      <c r="F23" s="14">
        <f t="shared" si="0"/>
        <v>0.10857908847184981</v>
      </c>
      <c r="G23" s="10">
        <v>43111</v>
      </c>
      <c r="H23" s="10"/>
      <c r="I23" s="33" t="str">
        <f t="shared" si="1"/>
        <v>w</v>
      </c>
      <c r="J23" s="37">
        <f t="shared" si="2"/>
        <v>179.15549597855218</v>
      </c>
      <c r="K23" s="14">
        <f t="shared" si="3"/>
        <v>5.4289544235924907E-2</v>
      </c>
    </row>
    <row r="24" spans="1:17" x14ac:dyDescent="0.3">
      <c r="A24" s="10">
        <v>43105</v>
      </c>
      <c r="B24" s="11" t="s">
        <v>84</v>
      </c>
      <c r="C24" s="12">
        <v>0.5</v>
      </c>
      <c r="D24" s="13">
        <v>27.32</v>
      </c>
      <c r="E24" s="13">
        <v>29.71</v>
      </c>
      <c r="F24" s="14">
        <f t="shared" si="0"/>
        <v>8.7481698389458296E-2</v>
      </c>
      <c r="G24" s="10">
        <v>43111</v>
      </c>
      <c r="H24" s="10"/>
      <c r="I24" s="33" t="str">
        <f t="shared" si="1"/>
        <v>w</v>
      </c>
      <c r="J24" s="37">
        <f t="shared" si="2"/>
        <v>144.34480234260619</v>
      </c>
      <c r="K24" s="14">
        <f t="shared" si="3"/>
        <v>4.3740849194729148E-2</v>
      </c>
    </row>
    <row r="25" spans="1:17" x14ac:dyDescent="0.3">
      <c r="A25" s="10">
        <v>43059</v>
      </c>
      <c r="B25" s="11" t="s">
        <v>85</v>
      </c>
      <c r="C25" s="12">
        <v>0.5</v>
      </c>
      <c r="D25" s="13">
        <v>44.5</v>
      </c>
      <c r="E25" s="13">
        <v>47.7</v>
      </c>
      <c r="F25" s="14">
        <f t="shared" si="0"/>
        <v>7.1910112359550624E-2</v>
      </c>
      <c r="G25" s="10">
        <v>43111</v>
      </c>
      <c r="H25" s="10"/>
      <c r="I25" s="33" t="str">
        <f t="shared" si="1"/>
        <v>w</v>
      </c>
      <c r="J25" s="37">
        <f t="shared" si="2"/>
        <v>118.65168539325853</v>
      </c>
      <c r="K25" s="14">
        <f t="shared" si="3"/>
        <v>3.5955056179775312E-2</v>
      </c>
    </row>
    <row r="26" spans="1:17" x14ac:dyDescent="0.3">
      <c r="A26" s="10">
        <v>43067</v>
      </c>
      <c r="B26" s="11" t="s">
        <v>86</v>
      </c>
      <c r="C26" s="12">
        <v>0.5</v>
      </c>
      <c r="D26" s="13">
        <v>32.450000000000003</v>
      </c>
      <c r="E26" s="13">
        <v>34.869999999999997</v>
      </c>
      <c r="F26" s="14">
        <f t="shared" si="0"/>
        <v>7.4576271186440501E-2</v>
      </c>
      <c r="G26" s="10">
        <v>43117</v>
      </c>
      <c r="H26" s="10"/>
      <c r="I26" s="33" t="str">
        <f t="shared" si="1"/>
        <v>w</v>
      </c>
      <c r="J26" s="37">
        <f t="shared" si="2"/>
        <v>123.05084745762683</v>
      </c>
      <c r="K26" s="14">
        <f t="shared" si="3"/>
        <v>3.7288135593220251E-2</v>
      </c>
    </row>
    <row r="27" spans="1:17" x14ac:dyDescent="0.3">
      <c r="A27" s="10">
        <v>43020</v>
      </c>
      <c r="B27" s="11" t="s">
        <v>68</v>
      </c>
      <c r="C27" s="12">
        <v>0.5</v>
      </c>
      <c r="D27" s="13">
        <v>30.76</v>
      </c>
      <c r="E27" s="13">
        <v>33.93</v>
      </c>
      <c r="F27" s="14">
        <f t="shared" si="0"/>
        <v>0.10305591677503244</v>
      </c>
      <c r="G27" s="48">
        <v>43118</v>
      </c>
      <c r="H27" s="10"/>
      <c r="I27" s="33" t="str">
        <f t="shared" si="1"/>
        <v>w</v>
      </c>
      <c r="J27" s="37">
        <f t="shared" si="2"/>
        <v>170.04226267880352</v>
      </c>
      <c r="K27" s="14">
        <f t="shared" si="3"/>
        <v>5.1527958387516219E-2</v>
      </c>
    </row>
    <row r="28" spans="1:17" x14ac:dyDescent="0.3">
      <c r="A28" s="10">
        <v>43053</v>
      </c>
      <c r="B28" s="11" t="s">
        <v>87</v>
      </c>
      <c r="C28" s="12">
        <v>1</v>
      </c>
      <c r="D28" s="13">
        <v>89.08</v>
      </c>
      <c r="E28" s="13">
        <v>93.08</v>
      </c>
      <c r="F28" s="14">
        <f t="shared" si="0"/>
        <v>4.4903457566232603E-2</v>
      </c>
      <c r="G28" s="48">
        <v>43119</v>
      </c>
      <c r="H28" s="10"/>
      <c r="I28" s="33" t="str">
        <f t="shared" si="1"/>
        <v>w</v>
      </c>
      <c r="J28" s="37">
        <f t="shared" si="2"/>
        <v>148.18140996856758</v>
      </c>
      <c r="K28" s="14">
        <f t="shared" si="3"/>
        <v>4.4903457566232603E-2</v>
      </c>
    </row>
    <row r="29" spans="1:17" x14ac:dyDescent="0.3">
      <c r="A29" s="10">
        <v>43087</v>
      </c>
      <c r="B29" s="11" t="s">
        <v>88</v>
      </c>
      <c r="C29" s="12">
        <v>0.5</v>
      </c>
      <c r="D29" s="13">
        <v>68.400000000000006</v>
      </c>
      <c r="E29" s="13">
        <v>73.3</v>
      </c>
      <c r="F29" s="14">
        <f t="shared" si="0"/>
        <v>7.1637426900584666E-2</v>
      </c>
      <c r="G29" s="48">
        <v>43124</v>
      </c>
      <c r="H29" s="10"/>
      <c r="I29" s="33" t="str">
        <f t="shared" si="1"/>
        <v>w</v>
      </c>
      <c r="J29" s="37">
        <f t="shared" si="2"/>
        <v>118.2017543859647</v>
      </c>
      <c r="K29" s="14">
        <f t="shared" si="3"/>
        <v>3.5818713450292333E-2</v>
      </c>
    </row>
    <row r="30" spans="1:17" x14ac:dyDescent="0.3">
      <c r="A30" s="10">
        <v>43117</v>
      </c>
      <c r="B30" s="11" t="s">
        <v>89</v>
      </c>
      <c r="C30" s="12">
        <v>0.5</v>
      </c>
      <c r="D30" s="13">
        <v>51.3</v>
      </c>
      <c r="E30" s="13">
        <v>55</v>
      </c>
      <c r="F30" s="14">
        <f t="shared" si="0"/>
        <v>7.2124756335282716E-2</v>
      </c>
      <c r="G30" s="48">
        <v>43126</v>
      </c>
      <c r="H30" s="10"/>
      <c r="I30" s="33" t="str">
        <f t="shared" si="1"/>
        <v>w</v>
      </c>
      <c r="J30" s="37">
        <f t="shared" si="2"/>
        <v>119.00584795321649</v>
      </c>
      <c r="K30" s="14">
        <f t="shared" si="3"/>
        <v>3.6062378167641358E-2</v>
      </c>
    </row>
    <row r="31" spans="1:17" x14ac:dyDescent="0.3">
      <c r="A31" s="10">
        <v>43026</v>
      </c>
      <c r="B31" s="11" t="s">
        <v>70</v>
      </c>
      <c r="C31" s="12">
        <v>0.5</v>
      </c>
      <c r="D31" s="13">
        <v>17.43</v>
      </c>
      <c r="E31" s="13">
        <v>20.72</v>
      </c>
      <c r="F31" s="14">
        <f t="shared" si="0"/>
        <v>0.18875502008032125</v>
      </c>
      <c r="G31" s="48">
        <v>43131</v>
      </c>
      <c r="H31" s="22"/>
      <c r="I31" s="33" t="str">
        <f t="shared" si="1"/>
        <v>w</v>
      </c>
      <c r="J31" s="37">
        <f t="shared" si="2"/>
        <v>311.44578313253004</v>
      </c>
      <c r="K31" s="14">
        <f t="shared" si="3"/>
        <v>9.4377510040160623E-2</v>
      </c>
    </row>
    <row r="32" spans="1:17" x14ac:dyDescent="0.3">
      <c r="A32" s="10">
        <v>43123</v>
      </c>
      <c r="B32" s="11" t="s">
        <v>90</v>
      </c>
      <c r="C32" s="12">
        <v>0.5</v>
      </c>
      <c r="D32" s="13">
        <v>16.11</v>
      </c>
      <c r="E32" s="13">
        <v>14.35</v>
      </c>
      <c r="F32" s="14">
        <f t="shared" si="0"/>
        <v>-0.10924891371818746</v>
      </c>
      <c r="G32" s="48">
        <v>43133</v>
      </c>
      <c r="H32" s="22"/>
      <c r="I32" s="33" t="str">
        <f t="shared" si="1"/>
        <v>l</v>
      </c>
      <c r="J32" s="37">
        <f t="shared" si="2"/>
        <v>-180.26070763500931</v>
      </c>
      <c r="K32" s="14">
        <f t="shared" si="3"/>
        <v>-5.4624456859093729E-2</v>
      </c>
    </row>
    <row r="33" spans="1:11" x14ac:dyDescent="0.3">
      <c r="A33" s="10">
        <v>43087</v>
      </c>
      <c r="B33" s="11" t="s">
        <v>91</v>
      </c>
      <c r="C33" s="12">
        <v>1</v>
      </c>
      <c r="D33" s="13">
        <v>32.74</v>
      </c>
      <c r="E33" s="13">
        <v>31.51</v>
      </c>
      <c r="F33" s="14">
        <f t="shared" si="0"/>
        <v>-3.7568723274282234E-2</v>
      </c>
      <c r="G33" s="48">
        <v>43136</v>
      </c>
      <c r="H33" s="22"/>
      <c r="I33" s="33" t="str">
        <f t="shared" si="1"/>
        <v>l</v>
      </c>
      <c r="J33" s="37">
        <f t="shared" si="2"/>
        <v>-123.97678680513137</v>
      </c>
      <c r="K33" s="14">
        <f t="shared" si="3"/>
        <v>-3.7568723274282234E-2</v>
      </c>
    </row>
    <row r="34" spans="1:11" x14ac:dyDescent="0.3">
      <c r="A34" s="10">
        <v>43067</v>
      </c>
      <c r="B34" s="11" t="s">
        <v>86</v>
      </c>
      <c r="C34" s="12">
        <v>0.5</v>
      </c>
      <c r="D34" s="13">
        <v>32.450000000000003</v>
      </c>
      <c r="E34" s="13">
        <v>30.14</v>
      </c>
      <c r="F34" s="14">
        <f t="shared" si="0"/>
        <v>-7.1186440677966159E-2</v>
      </c>
      <c r="G34" s="48">
        <v>43136</v>
      </c>
      <c r="H34" s="22"/>
      <c r="I34" s="33" t="str">
        <f t="shared" si="1"/>
        <v>l</v>
      </c>
      <c r="J34" s="37">
        <f t="shared" si="2"/>
        <v>-117.45762711864417</v>
      </c>
      <c r="K34" s="14">
        <f t="shared" si="3"/>
        <v>-3.559322033898308E-2</v>
      </c>
    </row>
    <row r="35" spans="1:11" x14ac:dyDescent="0.3">
      <c r="A35" s="10">
        <v>43112</v>
      </c>
      <c r="B35" s="11" t="s">
        <v>92</v>
      </c>
      <c r="C35" s="12">
        <v>1</v>
      </c>
      <c r="D35" s="13">
        <v>37.1</v>
      </c>
      <c r="E35" s="13">
        <v>32.1</v>
      </c>
      <c r="F35" s="14">
        <f t="shared" si="0"/>
        <v>-0.13477088948787061</v>
      </c>
      <c r="G35" s="48">
        <v>43136</v>
      </c>
      <c r="H35" s="22"/>
      <c r="I35" s="33" t="str">
        <f t="shared" si="1"/>
        <v>l</v>
      </c>
      <c r="J35" s="37">
        <f t="shared" si="2"/>
        <v>-444.74393530997304</v>
      </c>
      <c r="K35" s="14">
        <f t="shared" si="3"/>
        <v>-0.13477088948787061</v>
      </c>
    </row>
    <row r="36" spans="1:11" x14ac:dyDescent="0.3">
      <c r="A36" s="10">
        <v>43049</v>
      </c>
      <c r="B36" s="11" t="s">
        <v>81</v>
      </c>
      <c r="C36" s="12">
        <v>0.5</v>
      </c>
      <c r="D36" s="13">
        <v>4.2699999999999996</v>
      </c>
      <c r="E36" s="23">
        <v>4.25</v>
      </c>
      <c r="F36" s="14">
        <f t="shared" si="0"/>
        <v>-4.6838407494144202E-3</v>
      </c>
      <c r="G36" s="48">
        <v>43138</v>
      </c>
      <c r="H36" s="22"/>
      <c r="I36" s="33" t="str">
        <f t="shared" si="1"/>
        <v>l</v>
      </c>
      <c r="J36" s="37">
        <f t="shared" si="2"/>
        <v>-7.7283372365337932</v>
      </c>
      <c r="K36" s="14">
        <f t="shared" si="3"/>
        <v>-2.3419203747072101E-3</v>
      </c>
    </row>
    <row r="37" spans="1:11" x14ac:dyDescent="0.3">
      <c r="A37" s="10">
        <v>43077</v>
      </c>
      <c r="B37" s="11" t="s">
        <v>83</v>
      </c>
      <c r="C37" s="12">
        <v>0.5</v>
      </c>
      <c r="D37" s="13">
        <v>7.46</v>
      </c>
      <c r="E37" s="23">
        <v>6.92</v>
      </c>
      <c r="F37" s="14">
        <f t="shared" si="0"/>
        <v>-7.2386058981233251E-2</v>
      </c>
      <c r="G37" s="48">
        <v>43138</v>
      </c>
      <c r="H37" s="22"/>
      <c r="I37" s="33" t="str">
        <f t="shared" si="1"/>
        <v>l</v>
      </c>
      <c r="J37" s="37">
        <f t="shared" si="2"/>
        <v>-119.43699731903486</v>
      </c>
      <c r="K37" s="14">
        <f t="shared" si="3"/>
        <v>-3.6193029490616625E-2</v>
      </c>
    </row>
    <row r="38" spans="1:11" x14ac:dyDescent="0.3">
      <c r="A38" s="10">
        <v>43080</v>
      </c>
      <c r="B38" s="11" t="s">
        <v>82</v>
      </c>
      <c r="C38" s="12">
        <v>0.5</v>
      </c>
      <c r="D38" s="13">
        <v>22.24</v>
      </c>
      <c r="E38" s="13">
        <v>22.05</v>
      </c>
      <c r="F38" s="14">
        <f t="shared" si="0"/>
        <v>-8.5431654676257976E-3</v>
      </c>
      <c r="G38" s="48">
        <v>43138</v>
      </c>
      <c r="H38" s="22"/>
      <c r="I38" s="33" t="str">
        <f t="shared" si="1"/>
        <v>l</v>
      </c>
      <c r="J38" s="37">
        <f t="shared" si="2"/>
        <v>-14.096223021582565</v>
      </c>
      <c r="K38" s="14">
        <f t="shared" si="3"/>
        <v>-4.2715827338128988E-3</v>
      </c>
    </row>
    <row r="39" spans="1:11" x14ac:dyDescent="0.3">
      <c r="A39" s="10">
        <v>43119</v>
      </c>
      <c r="B39" s="11" t="s">
        <v>93</v>
      </c>
      <c r="C39" s="12">
        <v>1</v>
      </c>
      <c r="D39" s="13">
        <v>14.82</v>
      </c>
      <c r="E39" s="13">
        <v>14.21</v>
      </c>
      <c r="F39" s="14">
        <f t="shared" si="0"/>
        <v>-4.1160593792172698E-2</v>
      </c>
      <c r="G39" s="48">
        <v>43138</v>
      </c>
      <c r="H39" s="14"/>
      <c r="I39" s="33" t="str">
        <f t="shared" si="1"/>
        <v>l</v>
      </c>
      <c r="J39" s="37">
        <f t="shared" si="2"/>
        <v>-135.8299595141699</v>
      </c>
      <c r="K39" s="14">
        <f t="shared" si="3"/>
        <v>-4.1160593792172698E-2</v>
      </c>
    </row>
    <row r="40" spans="1:11" x14ac:dyDescent="0.3">
      <c r="A40" s="10">
        <v>43123</v>
      </c>
      <c r="B40" s="11" t="s">
        <v>94</v>
      </c>
      <c r="C40" s="12">
        <v>0.5</v>
      </c>
      <c r="D40" s="13">
        <v>6.31</v>
      </c>
      <c r="E40" s="13">
        <v>5.3</v>
      </c>
      <c r="F40" s="14">
        <f t="shared" si="0"/>
        <v>-0.16006339144215528</v>
      </c>
      <c r="G40" s="48">
        <v>43138</v>
      </c>
      <c r="H40" s="22"/>
      <c r="I40" s="33" t="str">
        <f t="shared" si="1"/>
        <v>l</v>
      </c>
      <c r="J40" s="37">
        <f t="shared" si="2"/>
        <v>-264.1045958795562</v>
      </c>
      <c r="K40" s="14">
        <f t="shared" si="3"/>
        <v>-8.0031695721077642E-2</v>
      </c>
    </row>
    <row r="41" spans="1:11" x14ac:dyDescent="0.3">
      <c r="A41" s="10">
        <v>43133</v>
      </c>
      <c r="B41" s="11" t="s">
        <v>95</v>
      </c>
      <c r="C41" s="12">
        <v>1</v>
      </c>
      <c r="D41" s="13">
        <v>35.03</v>
      </c>
      <c r="E41" s="13">
        <v>32.15</v>
      </c>
      <c r="F41" s="14">
        <f t="shared" si="0"/>
        <v>-8.2215244076505919E-2</v>
      </c>
      <c r="G41" s="48">
        <v>43139</v>
      </c>
      <c r="H41" s="22"/>
      <c r="I41" s="33" t="str">
        <f t="shared" si="1"/>
        <v>l</v>
      </c>
      <c r="J41" s="37">
        <f t="shared" si="2"/>
        <v>-271.31030545246955</v>
      </c>
      <c r="K41" s="14">
        <f t="shared" si="3"/>
        <v>-8.2215244076505919E-2</v>
      </c>
    </row>
    <row r="42" spans="1:11" x14ac:dyDescent="0.3">
      <c r="A42" s="10">
        <v>43117</v>
      </c>
      <c r="B42" s="11" t="s">
        <v>89</v>
      </c>
      <c r="C42" s="12">
        <v>0.5</v>
      </c>
      <c r="D42" s="13">
        <v>51.3</v>
      </c>
      <c r="E42" s="23">
        <v>52.3</v>
      </c>
      <c r="F42" s="14">
        <f t="shared" si="0"/>
        <v>1.9493177387914232E-2</v>
      </c>
      <c r="G42" s="48">
        <v>42774</v>
      </c>
      <c r="H42" s="22"/>
      <c r="I42" s="33" t="str">
        <f t="shared" si="1"/>
        <v>w</v>
      </c>
      <c r="J42" s="37">
        <f t="shared" si="2"/>
        <v>32.163742690058484</v>
      </c>
      <c r="K42" s="14">
        <f t="shared" si="3"/>
        <v>9.7465886939571162E-3</v>
      </c>
    </row>
    <row r="43" spans="1:11" x14ac:dyDescent="0.3">
      <c r="A43" s="10">
        <v>43087</v>
      </c>
      <c r="B43" s="11" t="s">
        <v>88</v>
      </c>
      <c r="C43" s="12">
        <v>0.5</v>
      </c>
      <c r="D43" s="13">
        <v>68.400000000000006</v>
      </c>
      <c r="E43" s="13">
        <v>67.86</v>
      </c>
      <c r="F43" s="14">
        <f t="shared" si="0"/>
        <v>-7.8947368421053536E-3</v>
      </c>
      <c r="G43" s="49">
        <v>43144</v>
      </c>
      <c r="H43" s="25"/>
      <c r="I43" s="33" t="str">
        <f t="shared" si="1"/>
        <v>l</v>
      </c>
      <c r="J43" s="37">
        <f t="shared" si="2"/>
        <v>-13.026315789473834</v>
      </c>
      <c r="K43" s="14">
        <f t="shared" si="3"/>
        <v>-3.9473684210526768E-3</v>
      </c>
    </row>
    <row r="44" spans="1:11" x14ac:dyDescent="0.3">
      <c r="A44" s="10">
        <v>43140</v>
      </c>
      <c r="B44" s="11" t="s">
        <v>96</v>
      </c>
      <c r="C44" s="12">
        <v>0.5</v>
      </c>
      <c r="D44" s="13">
        <v>64.14</v>
      </c>
      <c r="E44" s="13">
        <v>69.209999999999994</v>
      </c>
      <c r="F44" s="14">
        <f t="shared" si="0"/>
        <v>7.9045837231056959E-2</v>
      </c>
      <c r="G44" s="49">
        <v>43145</v>
      </c>
      <c r="H44" s="25"/>
      <c r="I44" s="33" t="str">
        <f t="shared" si="1"/>
        <v>w</v>
      </c>
      <c r="J44" s="37">
        <f t="shared" si="2"/>
        <v>130.42563143124397</v>
      </c>
      <c r="K44" s="14">
        <f t="shared" si="3"/>
        <v>3.952291861552848E-2</v>
      </c>
    </row>
    <row r="45" spans="1:11" x14ac:dyDescent="0.3">
      <c r="A45" s="10">
        <v>43140</v>
      </c>
      <c r="B45" s="11" t="s">
        <v>97</v>
      </c>
      <c r="C45" s="12">
        <v>0.5</v>
      </c>
      <c r="D45" s="13">
        <v>74.180000000000007</v>
      </c>
      <c r="E45" s="13">
        <v>80.3</v>
      </c>
      <c r="F45" s="14">
        <f t="shared" si="0"/>
        <v>8.2502022108384865E-2</v>
      </c>
      <c r="G45" s="49">
        <v>43145</v>
      </c>
      <c r="H45" s="25"/>
      <c r="I45" s="33" t="str">
        <f t="shared" si="1"/>
        <v>w</v>
      </c>
      <c r="J45" s="37">
        <f t="shared" si="2"/>
        <v>136.12833647883502</v>
      </c>
      <c r="K45" s="14">
        <f t="shared" si="3"/>
        <v>4.1251011054192432E-2</v>
      </c>
    </row>
    <row r="46" spans="1:11" x14ac:dyDescent="0.3">
      <c r="A46" s="10">
        <v>43140</v>
      </c>
      <c r="B46" s="11" t="s">
        <v>98</v>
      </c>
      <c r="C46" s="12">
        <v>0.5</v>
      </c>
      <c r="D46" s="13">
        <v>61.31</v>
      </c>
      <c r="E46" s="13">
        <v>68.5</v>
      </c>
      <c r="F46" s="14">
        <f t="shared" si="0"/>
        <v>0.11727287555048112</v>
      </c>
      <c r="G46" s="49">
        <v>43147</v>
      </c>
      <c r="H46" s="25"/>
      <c r="I46" s="33" t="str">
        <f t="shared" si="1"/>
        <v>w</v>
      </c>
      <c r="J46" s="37">
        <f t="shared" si="2"/>
        <v>193.50024465829384</v>
      </c>
      <c r="K46" s="14">
        <f t="shared" si="3"/>
        <v>5.8636437775240559E-2</v>
      </c>
    </row>
    <row r="47" spans="1:11" x14ac:dyDescent="0.3">
      <c r="A47" s="10">
        <v>43084</v>
      </c>
      <c r="B47" s="11" t="s">
        <v>99</v>
      </c>
      <c r="C47" s="12">
        <v>1</v>
      </c>
      <c r="D47" s="13">
        <v>20.13</v>
      </c>
      <c r="E47" s="13">
        <v>19.829999999999998</v>
      </c>
      <c r="F47" s="14">
        <f t="shared" si="0"/>
        <v>-1.4903129657228054E-2</v>
      </c>
      <c r="G47" s="49">
        <v>43147</v>
      </c>
      <c r="H47" s="25"/>
      <c r="I47" s="33" t="str">
        <f t="shared" si="1"/>
        <v>l</v>
      </c>
      <c r="J47" s="37">
        <f t="shared" si="2"/>
        <v>-49.180327868852579</v>
      </c>
      <c r="K47" s="14">
        <f t="shared" si="3"/>
        <v>-1.4903129657228054E-2</v>
      </c>
    </row>
    <row r="48" spans="1:11" x14ac:dyDescent="0.3">
      <c r="A48" s="10">
        <v>43144</v>
      </c>
      <c r="B48" s="11" t="s">
        <v>100</v>
      </c>
      <c r="C48" s="12">
        <v>0.25</v>
      </c>
      <c r="D48" s="13">
        <v>41.5</v>
      </c>
      <c r="E48" s="13">
        <v>54.81</v>
      </c>
      <c r="F48" s="14">
        <f t="shared" si="0"/>
        <v>0.3207228915662651</v>
      </c>
      <c r="G48" s="49">
        <v>43147</v>
      </c>
      <c r="H48" s="25"/>
      <c r="I48" s="33" t="str">
        <f t="shared" si="1"/>
        <v>w</v>
      </c>
      <c r="J48" s="37">
        <f t="shared" si="2"/>
        <v>264.59638554216872</v>
      </c>
      <c r="K48" s="14">
        <f t="shared" si="3"/>
        <v>8.0180722891566275E-2</v>
      </c>
    </row>
    <row r="49" spans="1:11" x14ac:dyDescent="0.3">
      <c r="A49" s="10">
        <v>43076</v>
      </c>
      <c r="B49" s="11" t="s">
        <v>78</v>
      </c>
      <c r="C49" s="12">
        <v>0.5</v>
      </c>
      <c r="D49" s="13">
        <v>53.13</v>
      </c>
      <c r="E49" s="13">
        <v>58.5</v>
      </c>
      <c r="F49" s="14">
        <f t="shared" si="0"/>
        <v>0.10107284020327494</v>
      </c>
      <c r="G49" s="49">
        <v>43153</v>
      </c>
      <c r="H49" s="25"/>
      <c r="I49" s="33" t="str">
        <f t="shared" si="1"/>
        <v>w</v>
      </c>
      <c r="J49" s="37">
        <f t="shared" si="2"/>
        <v>166.77018633540365</v>
      </c>
      <c r="K49" s="14">
        <f t="shared" si="3"/>
        <v>5.0536420101637468E-2</v>
      </c>
    </row>
    <row r="50" spans="1:11" x14ac:dyDescent="0.3">
      <c r="A50" s="10">
        <v>43152</v>
      </c>
      <c r="B50" s="11" t="s">
        <v>101</v>
      </c>
      <c r="C50" s="12">
        <v>1</v>
      </c>
      <c r="D50" s="13">
        <v>17.2</v>
      </c>
      <c r="E50" s="13">
        <v>16.690000000000001</v>
      </c>
      <c r="F50" s="14">
        <f t="shared" si="0"/>
        <v>-2.9651162790697561E-2</v>
      </c>
      <c r="G50" s="49">
        <v>43157</v>
      </c>
      <c r="H50" s="25"/>
      <c r="I50" s="33" t="str">
        <f t="shared" si="1"/>
        <v>l</v>
      </c>
      <c r="J50" s="37">
        <f t="shared" si="2"/>
        <v>-97.848837209301948</v>
      </c>
      <c r="K50" s="14">
        <f t="shared" si="3"/>
        <v>-2.9651162790697561E-2</v>
      </c>
    </row>
    <row r="51" spans="1:11" x14ac:dyDescent="0.3">
      <c r="A51" s="10">
        <v>43143</v>
      </c>
      <c r="B51" s="11" t="s">
        <v>102</v>
      </c>
      <c r="C51" s="12">
        <v>0.5</v>
      </c>
      <c r="D51" s="13">
        <v>21.65</v>
      </c>
      <c r="E51" s="13">
        <v>19.47</v>
      </c>
      <c r="F51" s="14">
        <f t="shared" si="0"/>
        <v>-0.10069284064665127</v>
      </c>
      <c r="G51" s="49">
        <v>43159</v>
      </c>
      <c r="H51" s="25"/>
      <c r="I51" s="33" t="str">
        <f t="shared" si="1"/>
        <v>l</v>
      </c>
      <c r="J51" s="37">
        <f t="shared" si="2"/>
        <v>-166.14318706697458</v>
      </c>
      <c r="K51" s="14">
        <f t="shared" si="3"/>
        <v>-5.0346420323325633E-2</v>
      </c>
    </row>
    <row r="52" spans="1:11" x14ac:dyDescent="0.3">
      <c r="A52" s="10">
        <v>43151</v>
      </c>
      <c r="B52" s="11" t="s">
        <v>103</v>
      </c>
      <c r="C52" s="12">
        <v>0.5</v>
      </c>
      <c r="D52" s="13">
        <v>23.3</v>
      </c>
      <c r="E52" s="13">
        <v>25.85</v>
      </c>
      <c r="F52" s="14">
        <f t="shared" si="0"/>
        <v>0.10944206008583694</v>
      </c>
      <c r="G52" s="49">
        <v>43165</v>
      </c>
      <c r="H52" s="25"/>
      <c r="I52" s="33" t="str">
        <f t="shared" si="1"/>
        <v>w</v>
      </c>
      <c r="J52" s="37">
        <f t="shared" si="2"/>
        <v>180.57939914163094</v>
      </c>
      <c r="K52" s="14">
        <f t="shared" si="3"/>
        <v>5.4721030042918471E-2</v>
      </c>
    </row>
    <row r="53" spans="1:11" x14ac:dyDescent="0.3">
      <c r="A53" s="10">
        <v>43160</v>
      </c>
      <c r="B53" s="11" t="s">
        <v>20</v>
      </c>
      <c r="C53" s="12">
        <v>0.5</v>
      </c>
      <c r="D53" s="13">
        <v>38.32</v>
      </c>
      <c r="E53" s="13">
        <v>43.67</v>
      </c>
      <c r="F53" s="14">
        <f t="shared" si="0"/>
        <v>0.13961377870563679</v>
      </c>
      <c r="G53" s="49">
        <v>43165</v>
      </c>
      <c r="H53" s="25"/>
      <c r="I53" s="33" t="str">
        <f t="shared" si="1"/>
        <v>w</v>
      </c>
      <c r="J53" s="37">
        <f t="shared" si="2"/>
        <v>230.36273486430071</v>
      </c>
      <c r="K53" s="14">
        <f t="shared" si="3"/>
        <v>6.9806889352818396E-2</v>
      </c>
    </row>
    <row r="54" spans="1:11" x14ac:dyDescent="0.3">
      <c r="A54" s="10">
        <v>43138</v>
      </c>
      <c r="B54" s="11" t="s">
        <v>104</v>
      </c>
      <c r="C54" s="12">
        <v>0.5</v>
      </c>
      <c r="D54" s="13">
        <v>49.31</v>
      </c>
      <c r="E54" s="13">
        <v>52.86</v>
      </c>
      <c r="F54" s="14">
        <f t="shared" si="0"/>
        <v>7.1993510444128925E-2</v>
      </c>
      <c r="G54" s="49">
        <v>43165</v>
      </c>
      <c r="H54" s="25"/>
      <c r="I54" s="33" t="str">
        <f t="shared" si="1"/>
        <v>w</v>
      </c>
      <c r="J54" s="37">
        <f t="shared" si="2"/>
        <v>118.78929223281273</v>
      </c>
      <c r="K54" s="14">
        <f t="shared" si="3"/>
        <v>3.5996755222064462E-2</v>
      </c>
    </row>
    <row r="55" spans="1:11" x14ac:dyDescent="0.3">
      <c r="A55" s="10">
        <v>43146</v>
      </c>
      <c r="B55" s="11" t="s">
        <v>105</v>
      </c>
      <c r="C55" s="12">
        <v>0.5</v>
      </c>
      <c r="D55" s="13">
        <v>110.95</v>
      </c>
      <c r="E55" s="13">
        <v>120.11</v>
      </c>
      <c r="F55" s="14">
        <f t="shared" si="0"/>
        <v>8.2559711581793566E-2</v>
      </c>
      <c r="G55" s="49">
        <v>43166</v>
      </c>
      <c r="H55" s="25"/>
      <c r="I55" s="33" t="str">
        <f t="shared" si="1"/>
        <v>w</v>
      </c>
      <c r="J55" s="37">
        <f t="shared" si="2"/>
        <v>136.22352410995938</v>
      </c>
      <c r="K55" s="14">
        <f t="shared" si="3"/>
        <v>4.1279855790896783E-2</v>
      </c>
    </row>
    <row r="56" spans="1:11" x14ac:dyDescent="0.3">
      <c r="A56" s="10">
        <v>43161</v>
      </c>
      <c r="B56" s="11" t="s">
        <v>106</v>
      </c>
      <c r="C56" s="12">
        <v>0.5</v>
      </c>
      <c r="D56" s="13">
        <v>158.91</v>
      </c>
      <c r="E56" s="13">
        <v>167</v>
      </c>
      <c r="F56" s="14">
        <f t="shared" si="0"/>
        <v>5.0909319740733774E-2</v>
      </c>
      <c r="G56" s="49">
        <v>43166</v>
      </c>
      <c r="H56" s="25"/>
      <c r="I56" s="33" t="str">
        <f t="shared" si="1"/>
        <v>w</v>
      </c>
      <c r="J56" s="37">
        <f t="shared" si="2"/>
        <v>84.000377572210724</v>
      </c>
      <c r="K56" s="14">
        <f t="shared" si="3"/>
        <v>2.5454659870366887E-2</v>
      </c>
    </row>
    <row r="57" spans="1:11" x14ac:dyDescent="0.3">
      <c r="A57" s="10">
        <v>43165</v>
      </c>
      <c r="B57" s="11" t="s">
        <v>107</v>
      </c>
      <c r="C57" s="12">
        <v>0.5</v>
      </c>
      <c r="D57" s="13">
        <v>15.23</v>
      </c>
      <c r="E57" s="13">
        <v>16.829999999999998</v>
      </c>
      <c r="F57" s="14">
        <f t="shared" si="0"/>
        <v>0.10505581089954023</v>
      </c>
      <c r="G57" s="49">
        <v>43167</v>
      </c>
      <c r="H57" s="25"/>
      <c r="I57" s="33" t="str">
        <f t="shared" si="1"/>
        <v>w</v>
      </c>
      <c r="J57" s="37">
        <f t="shared" si="2"/>
        <v>173.34208798424137</v>
      </c>
      <c r="K57" s="14">
        <f t="shared" si="3"/>
        <v>5.2527905449770117E-2</v>
      </c>
    </row>
    <row r="58" spans="1:11" x14ac:dyDescent="0.3">
      <c r="A58" s="10">
        <v>43157</v>
      </c>
      <c r="B58" s="11" t="s">
        <v>108</v>
      </c>
      <c r="C58" s="12">
        <v>0.5</v>
      </c>
      <c r="D58" s="13">
        <v>43</v>
      </c>
      <c r="E58" s="13">
        <v>44.95</v>
      </c>
      <c r="F58" s="14">
        <f t="shared" si="0"/>
        <v>4.5348837209302391E-2</v>
      </c>
      <c r="G58" s="49">
        <v>43168</v>
      </c>
      <c r="H58" s="25"/>
      <c r="I58" s="33" t="str">
        <f t="shared" si="1"/>
        <v>w</v>
      </c>
      <c r="J58" s="37">
        <f t="shared" si="2"/>
        <v>74.825581395348948</v>
      </c>
      <c r="K58" s="14">
        <f t="shared" si="3"/>
        <v>2.2674418604651195E-2</v>
      </c>
    </row>
    <row r="59" spans="1:11" x14ac:dyDescent="0.3">
      <c r="A59" s="10">
        <v>43154</v>
      </c>
      <c r="B59" s="11" t="s">
        <v>109</v>
      </c>
      <c r="C59" s="12">
        <v>0.5</v>
      </c>
      <c r="D59" s="13">
        <v>17.5</v>
      </c>
      <c r="E59" s="13">
        <v>18.2</v>
      </c>
      <c r="F59" s="14">
        <f t="shared" si="0"/>
        <v>3.9999999999999959E-2</v>
      </c>
      <c r="G59" s="49">
        <v>43171</v>
      </c>
      <c r="H59" s="25"/>
      <c r="I59" s="33" t="str">
        <f t="shared" si="1"/>
        <v>w</v>
      </c>
      <c r="J59" s="37">
        <f t="shared" si="2"/>
        <v>65.999999999999929</v>
      </c>
      <c r="K59" s="14">
        <f t="shared" si="3"/>
        <v>1.999999999999998E-2</v>
      </c>
    </row>
    <row r="60" spans="1:11" x14ac:dyDescent="0.3">
      <c r="A60" s="10">
        <v>43167</v>
      </c>
      <c r="B60" s="11" t="s">
        <v>110</v>
      </c>
      <c r="C60" s="12">
        <v>0.5</v>
      </c>
      <c r="D60" s="13">
        <v>18.84</v>
      </c>
      <c r="E60" s="13">
        <v>20.079999999999998</v>
      </c>
      <c r="F60" s="14">
        <f t="shared" si="0"/>
        <v>6.5817409766454268E-2</v>
      </c>
      <c r="G60" s="49">
        <v>43172</v>
      </c>
      <c r="H60" s="25"/>
      <c r="I60" s="33" t="str">
        <f t="shared" si="1"/>
        <v>w</v>
      </c>
      <c r="J60" s="37">
        <f t="shared" si="2"/>
        <v>108.59872611464954</v>
      </c>
      <c r="K60" s="14">
        <f t="shared" si="3"/>
        <v>3.2908704883227134E-2</v>
      </c>
    </row>
    <row r="61" spans="1:11" x14ac:dyDescent="0.3">
      <c r="A61" s="10">
        <v>43140</v>
      </c>
      <c r="B61" s="11" t="s">
        <v>98</v>
      </c>
      <c r="C61" s="12">
        <v>0.5</v>
      </c>
      <c r="D61" s="13">
        <v>61.31</v>
      </c>
      <c r="E61" s="13">
        <v>65.94</v>
      </c>
      <c r="F61" s="14">
        <f t="shared" si="0"/>
        <v>7.5517860055455799E-2</v>
      </c>
      <c r="G61" s="49">
        <v>43173</v>
      </c>
      <c r="H61" s="25"/>
      <c r="I61" s="33" t="str">
        <f t="shared" si="1"/>
        <v>w</v>
      </c>
      <c r="J61" s="37">
        <f t="shared" si="2"/>
        <v>124.60446909150207</v>
      </c>
      <c r="K61" s="14">
        <f t="shared" si="3"/>
        <v>3.7758930027727899E-2</v>
      </c>
    </row>
    <row r="62" spans="1:11" x14ac:dyDescent="0.3">
      <c r="A62" s="10">
        <v>43161</v>
      </c>
      <c r="B62" s="11" t="s">
        <v>111</v>
      </c>
      <c r="C62" s="12">
        <v>0.5</v>
      </c>
      <c r="D62" s="13">
        <v>69.27</v>
      </c>
      <c r="E62" s="13">
        <v>74.67</v>
      </c>
      <c r="F62" s="14">
        <f t="shared" si="0"/>
        <v>7.7955825032481676E-2</v>
      </c>
      <c r="G62" s="49">
        <v>43174</v>
      </c>
      <c r="H62" s="25"/>
      <c r="I62" s="33" t="str">
        <f t="shared" si="1"/>
        <v>w</v>
      </c>
      <c r="J62" s="37">
        <f t="shared" si="2"/>
        <v>128.62711130359477</v>
      </c>
      <c r="K62" s="14">
        <f t="shared" si="3"/>
        <v>3.8977912516240838E-2</v>
      </c>
    </row>
    <row r="63" spans="1:11" x14ac:dyDescent="0.3">
      <c r="A63" s="10">
        <v>43151</v>
      </c>
      <c r="B63" s="11" t="s">
        <v>103</v>
      </c>
      <c r="C63" s="12">
        <v>0.5</v>
      </c>
      <c r="D63" s="13">
        <v>23.3</v>
      </c>
      <c r="E63" s="13">
        <v>26.47</v>
      </c>
      <c r="F63" s="14">
        <f t="shared" si="0"/>
        <v>0.13605150214592265</v>
      </c>
      <c r="G63" s="49">
        <v>43179</v>
      </c>
      <c r="H63" s="25"/>
      <c r="I63" s="33" t="str">
        <f t="shared" si="1"/>
        <v>w</v>
      </c>
      <c r="J63" s="37">
        <f t="shared" si="2"/>
        <v>224.48497854077237</v>
      </c>
      <c r="K63" s="14">
        <f t="shared" si="3"/>
        <v>6.8025751072961327E-2</v>
      </c>
    </row>
    <row r="64" spans="1:11" x14ac:dyDescent="0.3">
      <c r="A64" s="10">
        <v>43165</v>
      </c>
      <c r="B64" s="11" t="s">
        <v>107</v>
      </c>
      <c r="C64" s="12">
        <v>0.5</v>
      </c>
      <c r="D64" s="13">
        <v>15.23</v>
      </c>
      <c r="E64" s="13">
        <v>13.86</v>
      </c>
      <c r="F64" s="14">
        <f t="shared" si="0"/>
        <v>-8.9954038082731516E-2</v>
      </c>
      <c r="G64" s="49">
        <v>43180</v>
      </c>
      <c r="H64" s="25"/>
      <c r="I64" s="33" t="str">
        <f t="shared" si="1"/>
        <v>l</v>
      </c>
      <c r="J64" s="37">
        <f t="shared" si="2"/>
        <v>-148.42416283650701</v>
      </c>
      <c r="K64" s="14">
        <f t="shared" si="3"/>
        <v>-4.4977019041365758E-2</v>
      </c>
    </row>
    <row r="65" spans="1:11" x14ac:dyDescent="0.3">
      <c r="A65" s="10">
        <v>43161</v>
      </c>
      <c r="B65" s="11" t="s">
        <v>112</v>
      </c>
      <c r="C65" s="12">
        <v>1</v>
      </c>
      <c r="D65" s="13">
        <v>3.78</v>
      </c>
      <c r="E65" s="13">
        <v>4.03</v>
      </c>
      <c r="F65" s="14">
        <f t="shared" si="0"/>
        <v>6.6137566137566259E-2</v>
      </c>
      <c r="G65" s="49">
        <v>43180</v>
      </c>
      <c r="H65" s="25"/>
      <c r="I65" s="33" t="str">
        <f t="shared" si="1"/>
        <v>w</v>
      </c>
      <c r="J65" s="37">
        <f t="shared" si="2"/>
        <v>218.25396825396865</v>
      </c>
      <c r="K65" s="14">
        <f t="shared" si="3"/>
        <v>6.6137566137566259E-2</v>
      </c>
    </row>
    <row r="66" spans="1:11" x14ac:dyDescent="0.3">
      <c r="A66" s="10">
        <v>43140</v>
      </c>
      <c r="B66" s="11" t="s">
        <v>97</v>
      </c>
      <c r="C66" s="12">
        <v>0.5</v>
      </c>
      <c r="D66" s="13">
        <v>74.180000000000007</v>
      </c>
      <c r="E66" s="13">
        <v>76.900000000000006</v>
      </c>
      <c r="F66" s="14">
        <f t="shared" si="0"/>
        <v>3.6667565381504431E-2</v>
      </c>
      <c r="G66" s="49">
        <v>43181</v>
      </c>
      <c r="H66" s="25"/>
      <c r="I66" s="33" t="str">
        <f t="shared" si="1"/>
        <v>w</v>
      </c>
      <c r="J66" s="37">
        <f t="shared" si="2"/>
        <v>60.50148287948231</v>
      </c>
      <c r="K66" s="14">
        <f t="shared" si="3"/>
        <v>1.8333782690752216E-2</v>
      </c>
    </row>
    <row r="67" spans="1:11" x14ac:dyDescent="0.3">
      <c r="A67" s="10">
        <v>43151</v>
      </c>
      <c r="B67" s="11" t="s">
        <v>113</v>
      </c>
      <c r="C67" s="12">
        <v>0.5</v>
      </c>
      <c r="D67" s="13">
        <v>86.62</v>
      </c>
      <c r="E67" s="13">
        <v>81.849999999999994</v>
      </c>
      <c r="F67" s="14">
        <f t="shared" si="0"/>
        <v>-5.5068113599630687E-2</v>
      </c>
      <c r="G67" s="49">
        <v>43182</v>
      </c>
      <c r="H67" s="25"/>
      <c r="I67" s="33" t="str">
        <f t="shared" si="1"/>
        <v>l</v>
      </c>
      <c r="J67" s="37">
        <f t="shared" si="2"/>
        <v>-90.862387439390631</v>
      </c>
      <c r="K67" s="14">
        <f t="shared" si="3"/>
        <v>-2.7534056799815344E-2</v>
      </c>
    </row>
    <row r="68" spans="1:11" x14ac:dyDescent="0.3">
      <c r="A68" s="10">
        <v>43157</v>
      </c>
      <c r="B68" s="11" t="s">
        <v>108</v>
      </c>
      <c r="C68" s="12">
        <v>0.5</v>
      </c>
      <c r="D68" s="13">
        <v>43</v>
      </c>
      <c r="E68" s="13">
        <v>40.5</v>
      </c>
      <c r="F68" s="14">
        <f t="shared" si="0"/>
        <v>-5.8139534883720929E-2</v>
      </c>
      <c r="G68" s="49">
        <v>43182</v>
      </c>
      <c r="H68" s="25"/>
      <c r="I68" s="33" t="str">
        <f t="shared" si="1"/>
        <v>l</v>
      </c>
      <c r="J68" s="37">
        <f t="shared" si="2"/>
        <v>-95.930232558139537</v>
      </c>
      <c r="K68" s="14">
        <f t="shared" si="3"/>
        <v>-2.9069767441860465E-2</v>
      </c>
    </row>
    <row r="69" spans="1:11" x14ac:dyDescent="0.3">
      <c r="A69" s="10">
        <v>43165</v>
      </c>
      <c r="B69" s="11" t="s">
        <v>114</v>
      </c>
      <c r="C69" s="12">
        <v>1</v>
      </c>
      <c r="D69" s="13">
        <v>83.74</v>
      </c>
      <c r="E69" s="13">
        <v>79.5</v>
      </c>
      <c r="F69" s="14">
        <f t="shared" si="0"/>
        <v>-5.0632911392405007E-2</v>
      </c>
      <c r="G69" s="49">
        <v>43182</v>
      </c>
      <c r="H69" s="25"/>
      <c r="I69" s="33" t="str">
        <f t="shared" si="1"/>
        <v>l</v>
      </c>
      <c r="J69" s="37">
        <f t="shared" si="2"/>
        <v>-167.08860759493652</v>
      </c>
      <c r="K69" s="14">
        <f t="shared" si="3"/>
        <v>-5.0632911392405007E-2</v>
      </c>
    </row>
    <row r="70" spans="1:11" x14ac:dyDescent="0.3">
      <c r="A70" s="10">
        <v>43179</v>
      </c>
      <c r="B70" s="11" t="s">
        <v>115</v>
      </c>
      <c r="C70" s="12">
        <v>0.5</v>
      </c>
      <c r="D70" s="13">
        <v>8.4700000000000006</v>
      </c>
      <c r="E70" s="13">
        <v>9.23</v>
      </c>
      <c r="F70" s="14">
        <f t="shared" ref="F70:F133" si="4">+(E70-D70)/D70</f>
        <v>8.9728453364816968E-2</v>
      </c>
      <c r="G70" s="49">
        <v>43182</v>
      </c>
      <c r="H70" s="25"/>
      <c r="I70" s="33" t="str">
        <f t="shared" si="1"/>
        <v>w</v>
      </c>
      <c r="J70" s="37">
        <f t="shared" si="2"/>
        <v>148.05194805194799</v>
      </c>
      <c r="K70" s="14">
        <f t="shared" si="3"/>
        <v>4.4864226682408484E-2</v>
      </c>
    </row>
    <row r="71" spans="1:11" x14ac:dyDescent="0.3">
      <c r="A71" s="10">
        <v>43033</v>
      </c>
      <c r="B71" s="11" t="s">
        <v>71</v>
      </c>
      <c r="C71" s="12">
        <v>0.5</v>
      </c>
      <c r="D71" s="13">
        <v>31.01</v>
      </c>
      <c r="E71" s="13">
        <v>37.299999999999997</v>
      </c>
      <c r="F71" s="14">
        <f t="shared" si="4"/>
        <v>0.20283779425991599</v>
      </c>
      <c r="G71" s="49">
        <v>43186</v>
      </c>
      <c r="H71" s="25"/>
      <c r="I71" s="33" t="str">
        <f t="shared" si="1"/>
        <v>w</v>
      </c>
      <c r="J71" s="37">
        <f t="shared" ref="J71:J134" si="5">3300*F71*C71</f>
        <v>334.68236052886141</v>
      </c>
      <c r="K71" s="14">
        <f t="shared" ref="K71:K134" si="6">C71*F71</f>
        <v>0.101418897129958</v>
      </c>
    </row>
    <row r="72" spans="1:11" x14ac:dyDescent="0.3">
      <c r="A72" s="10">
        <v>43175</v>
      </c>
      <c r="B72" s="11" t="s">
        <v>116</v>
      </c>
      <c r="C72" s="12">
        <v>1</v>
      </c>
      <c r="D72" s="13">
        <v>27.3</v>
      </c>
      <c r="E72" s="13">
        <v>24.9</v>
      </c>
      <c r="F72" s="14">
        <f t="shared" si="4"/>
        <v>-8.7912087912087988E-2</v>
      </c>
      <c r="G72" s="49">
        <v>43186</v>
      </c>
      <c r="H72" s="25"/>
      <c r="I72" s="33" t="str">
        <f t="shared" si="1"/>
        <v>l</v>
      </c>
      <c r="J72" s="37">
        <f t="shared" si="5"/>
        <v>-290.10989010989039</v>
      </c>
      <c r="K72" s="14">
        <f t="shared" si="6"/>
        <v>-8.7912087912087988E-2</v>
      </c>
    </row>
    <row r="73" spans="1:11" x14ac:dyDescent="0.3">
      <c r="A73" s="10">
        <v>43144</v>
      </c>
      <c r="B73" s="11" t="s">
        <v>100</v>
      </c>
      <c r="C73" s="12">
        <v>0.25</v>
      </c>
      <c r="D73" s="13">
        <v>41.5</v>
      </c>
      <c r="E73" s="13">
        <v>38.6</v>
      </c>
      <c r="F73" s="14">
        <f t="shared" si="4"/>
        <v>-6.9879518072289121E-2</v>
      </c>
      <c r="G73" s="49">
        <v>43187</v>
      </c>
      <c r="H73" s="25"/>
      <c r="I73" s="33" t="str">
        <f t="shared" si="1"/>
        <v>l</v>
      </c>
      <c r="J73" s="37">
        <f t="shared" si="5"/>
        <v>-57.650602409638523</v>
      </c>
      <c r="K73" s="14">
        <f t="shared" si="6"/>
        <v>-1.746987951807228E-2</v>
      </c>
    </row>
    <row r="74" spans="1:11" x14ac:dyDescent="0.3">
      <c r="A74" s="10">
        <v>43105</v>
      </c>
      <c r="B74" s="11" t="s">
        <v>84</v>
      </c>
      <c r="C74" s="12">
        <v>0.5</v>
      </c>
      <c r="D74" s="13">
        <v>27.32</v>
      </c>
      <c r="E74" s="13">
        <v>24.75</v>
      </c>
      <c r="F74" s="14">
        <f t="shared" si="4"/>
        <v>-9.4070278184480244E-2</v>
      </c>
      <c r="G74" s="49">
        <v>43187</v>
      </c>
      <c r="H74" s="25"/>
      <c r="I74" s="33" t="str">
        <f t="shared" si="1"/>
        <v>l</v>
      </c>
      <c r="J74" s="37">
        <f t="shared" si="5"/>
        <v>-155.2159590043924</v>
      </c>
      <c r="K74" s="14">
        <f t="shared" si="6"/>
        <v>-4.7035139092240122E-2</v>
      </c>
    </row>
    <row r="75" spans="1:11" x14ac:dyDescent="0.3">
      <c r="A75" s="10">
        <v>43168</v>
      </c>
      <c r="B75" s="11" t="s">
        <v>117</v>
      </c>
      <c r="C75" s="12">
        <v>1</v>
      </c>
      <c r="D75" s="13">
        <v>119.77</v>
      </c>
      <c r="E75" s="13">
        <v>108.6</v>
      </c>
      <c r="F75" s="14">
        <f t="shared" si="4"/>
        <v>-9.3262085664189712E-2</v>
      </c>
      <c r="G75" s="49">
        <v>43187</v>
      </c>
      <c r="H75" s="25"/>
      <c r="I75" s="33" t="str">
        <f t="shared" si="1"/>
        <v>l</v>
      </c>
      <c r="J75" s="37">
        <f t="shared" si="5"/>
        <v>-307.76488269182607</v>
      </c>
      <c r="K75" s="14">
        <f t="shared" si="6"/>
        <v>-9.3262085664189712E-2</v>
      </c>
    </row>
    <row r="76" spans="1:11" x14ac:dyDescent="0.3">
      <c r="A76" s="10">
        <v>43167</v>
      </c>
      <c r="B76" s="11" t="s">
        <v>110</v>
      </c>
      <c r="C76" s="12">
        <v>0.5</v>
      </c>
      <c r="D76" s="13">
        <v>18.84</v>
      </c>
      <c r="E76" s="13">
        <v>17.52</v>
      </c>
      <c r="F76" s="14">
        <f t="shared" si="4"/>
        <v>-7.0063694267515936E-2</v>
      </c>
      <c r="G76" s="49">
        <v>43187</v>
      </c>
      <c r="H76" s="25"/>
      <c r="I76" s="33" t="str">
        <f t="shared" si="1"/>
        <v>l</v>
      </c>
      <c r="J76" s="37">
        <f t="shared" si="5"/>
        <v>-115.6050955414013</v>
      </c>
      <c r="K76" s="14">
        <f t="shared" si="6"/>
        <v>-3.5031847133757968E-2</v>
      </c>
    </row>
    <row r="77" spans="1:11" x14ac:dyDescent="0.3">
      <c r="A77" s="10">
        <v>43187</v>
      </c>
      <c r="B77" s="11" t="s">
        <v>118</v>
      </c>
      <c r="C77" s="12">
        <v>1</v>
      </c>
      <c r="D77" s="13">
        <v>59.63</v>
      </c>
      <c r="E77" s="13">
        <v>57.08</v>
      </c>
      <c r="F77" s="14">
        <f t="shared" si="4"/>
        <v>-4.2763709542176828E-2</v>
      </c>
      <c r="G77" s="49">
        <v>43192</v>
      </c>
      <c r="H77" s="25"/>
      <c r="I77" s="33" t="str">
        <f t="shared" si="1"/>
        <v>l</v>
      </c>
      <c r="J77" s="37">
        <f t="shared" si="5"/>
        <v>-141.12024148918354</v>
      </c>
      <c r="K77" s="14">
        <f t="shared" si="6"/>
        <v>-4.2763709542176828E-2</v>
      </c>
    </row>
    <row r="78" spans="1:11" x14ac:dyDescent="0.3">
      <c r="A78" s="10">
        <v>43087</v>
      </c>
      <c r="B78" s="11" t="s">
        <v>79</v>
      </c>
      <c r="C78" s="12">
        <v>0.5</v>
      </c>
      <c r="D78" s="13">
        <v>10.95</v>
      </c>
      <c r="E78" s="13">
        <v>10.42</v>
      </c>
      <c r="F78" s="14">
        <f t="shared" si="4"/>
        <v>-4.8401826484018209E-2</v>
      </c>
      <c r="G78" s="49">
        <v>43193</v>
      </c>
      <c r="H78" s="25"/>
      <c r="I78" s="33" t="str">
        <f t="shared" ref="I78:I141" si="7">IF(F78&gt;0,"w","l")</f>
        <v>l</v>
      </c>
      <c r="J78" s="37">
        <f t="shared" si="5"/>
        <v>-79.863013698630041</v>
      </c>
      <c r="K78" s="14">
        <f t="shared" si="6"/>
        <v>-2.4200913242009105E-2</v>
      </c>
    </row>
    <row r="79" spans="1:11" x14ac:dyDescent="0.3">
      <c r="A79" s="10">
        <v>43175</v>
      </c>
      <c r="B79" s="11" t="s">
        <v>119</v>
      </c>
      <c r="C79" s="12">
        <v>1</v>
      </c>
      <c r="D79" s="13">
        <v>52.43</v>
      </c>
      <c r="E79" s="13">
        <v>49.15</v>
      </c>
      <c r="F79" s="14">
        <f t="shared" si="4"/>
        <v>-6.2559603280564591E-2</v>
      </c>
      <c r="G79" s="49">
        <v>43193</v>
      </c>
      <c r="H79" s="25"/>
      <c r="I79" s="33" t="str">
        <f t="shared" si="7"/>
        <v>l</v>
      </c>
      <c r="J79" s="37">
        <f t="shared" si="5"/>
        <v>-206.44669082586316</v>
      </c>
      <c r="K79" s="14">
        <f t="shared" si="6"/>
        <v>-6.2559603280564591E-2</v>
      </c>
    </row>
    <row r="80" spans="1:11" x14ac:dyDescent="0.3">
      <c r="A80" s="10">
        <v>43179</v>
      </c>
      <c r="B80" s="11" t="s">
        <v>115</v>
      </c>
      <c r="C80" s="12">
        <v>0.5</v>
      </c>
      <c r="D80" s="13">
        <v>8.4700000000000006</v>
      </c>
      <c r="E80" s="13">
        <v>9.0399999999999991</v>
      </c>
      <c r="F80" s="14">
        <f t="shared" si="4"/>
        <v>6.7296340023612566E-2</v>
      </c>
      <c r="G80" s="49">
        <v>43194</v>
      </c>
      <c r="H80" s="25"/>
      <c r="I80" s="33" t="str">
        <f t="shared" si="7"/>
        <v>w</v>
      </c>
      <c r="J80" s="37">
        <f t="shared" si="5"/>
        <v>111.03896103896074</v>
      </c>
      <c r="K80" s="14">
        <f t="shared" si="6"/>
        <v>3.3648170011806283E-2</v>
      </c>
    </row>
    <row r="81" spans="1:11" x14ac:dyDescent="0.3">
      <c r="A81" s="10">
        <v>43188</v>
      </c>
      <c r="B81" s="11" t="s">
        <v>26</v>
      </c>
      <c r="C81" s="12">
        <v>0.5</v>
      </c>
      <c r="D81" s="13">
        <v>16.66</v>
      </c>
      <c r="E81" s="13">
        <v>17.899999999999999</v>
      </c>
      <c r="F81" s="14">
        <f t="shared" si="4"/>
        <v>7.4429771908763417E-2</v>
      </c>
      <c r="G81" s="49">
        <v>43194</v>
      </c>
      <c r="H81" s="25"/>
      <c r="I81" s="33" t="str">
        <f t="shared" si="7"/>
        <v>w</v>
      </c>
      <c r="J81" s="37">
        <f t="shared" si="5"/>
        <v>122.80912364945964</v>
      </c>
      <c r="K81" s="14">
        <f t="shared" si="6"/>
        <v>3.7214885954381709E-2</v>
      </c>
    </row>
    <row r="82" spans="1:11" x14ac:dyDescent="0.3">
      <c r="A82" s="10">
        <v>43138</v>
      </c>
      <c r="B82" s="11" t="s">
        <v>104</v>
      </c>
      <c r="C82" s="12">
        <v>0.5</v>
      </c>
      <c r="D82" s="13">
        <v>49.31</v>
      </c>
      <c r="E82" s="13">
        <v>46.86</v>
      </c>
      <c r="F82" s="14">
        <f t="shared" si="4"/>
        <v>-4.9685662137497519E-2</v>
      </c>
      <c r="G82" s="49">
        <v>43200</v>
      </c>
      <c r="H82" s="25"/>
      <c r="I82" s="33" t="str">
        <f t="shared" si="7"/>
        <v>l</v>
      </c>
      <c r="J82" s="37">
        <f t="shared" si="5"/>
        <v>-81.981342526870904</v>
      </c>
      <c r="K82" s="14">
        <f t="shared" si="6"/>
        <v>-2.4842831068748759E-2</v>
      </c>
    </row>
    <row r="83" spans="1:11" x14ac:dyDescent="0.3">
      <c r="A83" s="10">
        <v>43187</v>
      </c>
      <c r="B83" s="11" t="s">
        <v>101</v>
      </c>
      <c r="C83" s="12">
        <v>1</v>
      </c>
      <c r="D83" s="13">
        <v>17.600000000000001</v>
      </c>
      <c r="E83" s="13">
        <v>16.399999999999999</v>
      </c>
      <c r="F83" s="14">
        <f t="shared" si="4"/>
        <v>-6.8181818181818343E-2</v>
      </c>
      <c r="G83" s="49">
        <v>43202</v>
      </c>
      <c r="H83" s="25"/>
      <c r="I83" s="33" t="str">
        <f t="shared" si="7"/>
        <v>l</v>
      </c>
      <c r="J83" s="37">
        <f t="shared" si="5"/>
        <v>-225.00000000000054</v>
      </c>
      <c r="K83" s="14">
        <f t="shared" si="6"/>
        <v>-6.8181818181818343E-2</v>
      </c>
    </row>
    <row r="84" spans="1:11" x14ac:dyDescent="0.3">
      <c r="A84" s="10">
        <v>43180</v>
      </c>
      <c r="B84" s="11" t="s">
        <v>120</v>
      </c>
      <c r="C84" s="12">
        <v>1</v>
      </c>
      <c r="D84" s="13">
        <v>46.2</v>
      </c>
      <c r="E84" s="13">
        <v>49.22</v>
      </c>
      <c r="F84" s="14">
        <f t="shared" si="4"/>
        <v>6.5367965367965283E-2</v>
      </c>
      <c r="G84" s="49">
        <v>43208</v>
      </c>
      <c r="H84" s="25"/>
      <c r="I84" s="33" t="str">
        <f t="shared" si="7"/>
        <v>w</v>
      </c>
      <c r="J84" s="37">
        <f t="shared" si="5"/>
        <v>215.71428571428544</v>
      </c>
      <c r="K84" s="14">
        <f t="shared" si="6"/>
        <v>6.5367965367965283E-2</v>
      </c>
    </row>
    <row r="85" spans="1:11" x14ac:dyDescent="0.3">
      <c r="A85" s="10">
        <v>43206</v>
      </c>
      <c r="B85" s="11" t="s">
        <v>121</v>
      </c>
      <c r="C85" s="12">
        <v>0.5</v>
      </c>
      <c r="D85" s="13">
        <v>5.14</v>
      </c>
      <c r="E85" s="13">
        <v>5.53</v>
      </c>
      <c r="F85" s="14">
        <f t="shared" si="4"/>
        <v>7.5875486381323076E-2</v>
      </c>
      <c r="G85" s="49">
        <v>43208</v>
      </c>
      <c r="H85" s="25"/>
      <c r="I85" s="33" t="str">
        <f t="shared" si="7"/>
        <v>w</v>
      </c>
      <c r="J85" s="37">
        <f t="shared" si="5"/>
        <v>125.19455252918307</v>
      </c>
      <c r="K85" s="14">
        <f t="shared" si="6"/>
        <v>3.7937743190661538E-2</v>
      </c>
    </row>
    <row r="86" spans="1:11" x14ac:dyDescent="0.3">
      <c r="A86" s="10">
        <v>43195</v>
      </c>
      <c r="B86" s="11" t="s">
        <v>47</v>
      </c>
      <c r="C86" s="12">
        <v>1</v>
      </c>
      <c r="D86" s="13">
        <v>147.30000000000001</v>
      </c>
      <c r="E86" s="13">
        <v>147.25</v>
      </c>
      <c r="F86" s="14">
        <f t="shared" si="4"/>
        <v>-3.3944331296681174E-4</v>
      </c>
      <c r="G86" s="49">
        <v>43208</v>
      </c>
      <c r="H86" s="25"/>
      <c r="I86" s="33" t="str">
        <f t="shared" si="7"/>
        <v>l</v>
      </c>
      <c r="J86" s="37">
        <f t="shared" si="5"/>
        <v>-1.1201629327904787</v>
      </c>
      <c r="K86" s="14">
        <f t="shared" si="6"/>
        <v>-3.3944331296681174E-4</v>
      </c>
    </row>
    <row r="87" spans="1:11" x14ac:dyDescent="0.3">
      <c r="A87" s="10">
        <v>43196</v>
      </c>
      <c r="B87" s="11" t="s">
        <v>28</v>
      </c>
      <c r="C87" s="12">
        <v>0.5</v>
      </c>
      <c r="D87" s="13">
        <v>5.4</v>
      </c>
      <c r="E87" s="13">
        <v>5.94</v>
      </c>
      <c r="F87" s="14">
        <f t="shared" si="4"/>
        <v>0.1</v>
      </c>
      <c r="G87" s="49">
        <v>43208</v>
      </c>
      <c r="H87" s="25"/>
      <c r="I87" s="33" t="str">
        <f t="shared" si="7"/>
        <v>w</v>
      </c>
      <c r="J87" s="37">
        <f t="shared" si="5"/>
        <v>165</v>
      </c>
      <c r="K87" s="14">
        <f t="shared" si="6"/>
        <v>0.05</v>
      </c>
    </row>
    <row r="88" spans="1:11" x14ac:dyDescent="0.3">
      <c r="A88" s="10">
        <v>43146</v>
      </c>
      <c r="B88" s="11" t="s">
        <v>105</v>
      </c>
      <c r="C88" s="12">
        <v>0.5</v>
      </c>
      <c r="D88" s="13">
        <v>110.95</v>
      </c>
      <c r="E88" s="13">
        <v>105.65</v>
      </c>
      <c r="F88" s="14">
        <f t="shared" si="4"/>
        <v>-4.7769265434880553E-2</v>
      </c>
      <c r="G88" s="49">
        <v>43209</v>
      </c>
      <c r="H88" s="25"/>
      <c r="I88" s="33" t="str">
        <f t="shared" si="7"/>
        <v>l</v>
      </c>
      <c r="J88" s="37">
        <f t="shared" si="5"/>
        <v>-78.81928796755291</v>
      </c>
      <c r="K88" s="14">
        <f t="shared" si="6"/>
        <v>-2.3884632717440277E-2</v>
      </c>
    </row>
    <row r="89" spans="1:11" x14ac:dyDescent="0.3">
      <c r="A89" s="10">
        <v>43200</v>
      </c>
      <c r="B89" s="11" t="s">
        <v>122</v>
      </c>
      <c r="C89" s="12">
        <v>0.5</v>
      </c>
      <c r="D89" s="13">
        <v>5.07</v>
      </c>
      <c r="E89" s="13">
        <v>4.8</v>
      </c>
      <c r="F89" s="14">
        <f t="shared" si="4"/>
        <v>-5.3254437869822577E-2</v>
      </c>
      <c r="G89" s="49">
        <v>43214</v>
      </c>
      <c r="H89" s="25"/>
      <c r="I89" s="33" t="str">
        <f t="shared" si="7"/>
        <v>l</v>
      </c>
      <c r="J89" s="37">
        <f t="shared" si="5"/>
        <v>-87.869822485207251</v>
      </c>
      <c r="K89" s="14">
        <f t="shared" si="6"/>
        <v>-2.6627218934911288E-2</v>
      </c>
    </row>
    <row r="90" spans="1:11" x14ac:dyDescent="0.3">
      <c r="A90" s="10">
        <v>43194</v>
      </c>
      <c r="B90" s="11" t="s">
        <v>123</v>
      </c>
      <c r="C90" s="12">
        <v>1</v>
      </c>
      <c r="D90" s="13">
        <v>51.82</v>
      </c>
      <c r="E90" s="13">
        <v>46.75</v>
      </c>
      <c r="F90" s="14">
        <f t="shared" si="4"/>
        <v>-9.7838672327286769E-2</v>
      </c>
      <c r="G90" s="49">
        <v>43214</v>
      </c>
      <c r="H90" s="25"/>
      <c r="I90" s="33" t="str">
        <f t="shared" si="7"/>
        <v>l</v>
      </c>
      <c r="J90" s="37">
        <f t="shared" si="5"/>
        <v>-322.86761868004635</v>
      </c>
      <c r="K90" s="14">
        <f t="shared" si="6"/>
        <v>-9.7838672327286769E-2</v>
      </c>
    </row>
    <row r="91" spans="1:11" x14ac:dyDescent="0.3">
      <c r="A91" s="10">
        <v>43203</v>
      </c>
      <c r="B91" s="11" t="s">
        <v>124</v>
      </c>
      <c r="C91" s="12">
        <v>0.5</v>
      </c>
      <c r="D91" s="13">
        <v>8.5399999999999991</v>
      </c>
      <c r="E91" s="13">
        <v>8.3699999999999992</v>
      </c>
      <c r="F91" s="14">
        <f t="shared" si="4"/>
        <v>-1.9906323185011704E-2</v>
      </c>
      <c r="G91" s="49">
        <v>43214</v>
      </c>
      <c r="H91" s="25"/>
      <c r="I91" s="33" t="str">
        <f t="shared" si="7"/>
        <v>l</v>
      </c>
      <c r="J91" s="37">
        <f t="shared" si="5"/>
        <v>-32.845433255269313</v>
      </c>
      <c r="K91" s="14">
        <f t="shared" si="6"/>
        <v>-9.953161592505852E-3</v>
      </c>
    </row>
    <row r="92" spans="1:11" x14ac:dyDescent="0.3">
      <c r="A92" s="10">
        <v>43140</v>
      </c>
      <c r="B92" s="11" t="s">
        <v>96</v>
      </c>
      <c r="C92" s="12">
        <v>0.5</v>
      </c>
      <c r="D92" s="13">
        <v>64.14</v>
      </c>
      <c r="E92" s="13">
        <v>69.5</v>
      </c>
      <c r="F92" s="14">
        <f t="shared" si="4"/>
        <v>8.3567196757093842E-2</v>
      </c>
      <c r="G92" s="49">
        <v>43215</v>
      </c>
      <c r="H92" s="25"/>
      <c r="I92" s="33" t="str">
        <f t="shared" si="7"/>
        <v>w</v>
      </c>
      <c r="J92" s="37">
        <f t="shared" si="5"/>
        <v>137.88587464920485</v>
      </c>
      <c r="K92" s="14">
        <f t="shared" si="6"/>
        <v>4.1783598378546921E-2</v>
      </c>
    </row>
    <row r="93" spans="1:11" x14ac:dyDescent="0.3">
      <c r="A93" s="10">
        <v>43161</v>
      </c>
      <c r="B93" s="11" t="s">
        <v>112</v>
      </c>
      <c r="C93" s="12">
        <v>0.5</v>
      </c>
      <c r="D93" s="13">
        <v>3.78</v>
      </c>
      <c r="E93" s="13">
        <v>3.9449999999999998</v>
      </c>
      <c r="F93" s="14">
        <f t="shared" si="4"/>
        <v>4.3650793650793662E-2</v>
      </c>
      <c r="G93" s="49">
        <v>43216</v>
      </c>
      <c r="H93" s="25"/>
      <c r="I93" s="33" t="str">
        <f t="shared" si="7"/>
        <v>w</v>
      </c>
      <c r="J93" s="37">
        <f t="shared" si="5"/>
        <v>72.023809523809547</v>
      </c>
      <c r="K93" s="14">
        <f t="shared" si="6"/>
        <v>2.1825396825396831E-2</v>
      </c>
    </row>
    <row r="94" spans="1:11" x14ac:dyDescent="0.3">
      <c r="A94" s="10">
        <v>43201</v>
      </c>
      <c r="B94" s="11" t="s">
        <v>111</v>
      </c>
      <c r="C94" s="12">
        <v>1</v>
      </c>
      <c r="D94" s="13">
        <v>72.44</v>
      </c>
      <c r="E94" s="13">
        <v>72</v>
      </c>
      <c r="F94" s="14">
        <f t="shared" si="4"/>
        <v>-6.073992269464353E-3</v>
      </c>
      <c r="G94" s="49">
        <v>43216</v>
      </c>
      <c r="H94" s="25"/>
      <c r="I94" s="33" t="str">
        <f t="shared" si="7"/>
        <v>l</v>
      </c>
      <c r="J94" s="37">
        <f t="shared" si="5"/>
        <v>-20.044174489232365</v>
      </c>
      <c r="K94" s="14">
        <f t="shared" si="6"/>
        <v>-6.073992269464353E-3</v>
      </c>
    </row>
    <row r="95" spans="1:11" x14ac:dyDescent="0.3">
      <c r="A95" s="10">
        <v>43180</v>
      </c>
      <c r="B95" s="11" t="s">
        <v>120</v>
      </c>
      <c r="C95" s="12">
        <v>0.5</v>
      </c>
      <c r="D95" s="13">
        <v>46.2</v>
      </c>
      <c r="E95" s="13">
        <v>46.33</v>
      </c>
      <c r="F95" s="14">
        <f t="shared" si="4"/>
        <v>2.8138528138527152E-3</v>
      </c>
      <c r="G95" s="49">
        <v>43221</v>
      </c>
      <c r="H95" s="25"/>
      <c r="I95" s="25" t="str">
        <f t="shared" si="7"/>
        <v>w</v>
      </c>
      <c r="J95" s="37">
        <f t="shared" si="5"/>
        <v>4.6428571428569798</v>
      </c>
      <c r="K95" s="14">
        <f t="shared" si="6"/>
        <v>1.4069264069263576E-3</v>
      </c>
    </row>
    <row r="96" spans="1:11" x14ac:dyDescent="0.3">
      <c r="A96" s="10">
        <v>43206</v>
      </c>
      <c r="B96" s="11" t="s">
        <v>121</v>
      </c>
      <c r="C96" s="12">
        <v>0.5</v>
      </c>
      <c r="D96" s="13">
        <v>5.14</v>
      </c>
      <c r="E96" s="13">
        <v>5.01</v>
      </c>
      <c r="F96" s="14">
        <f t="shared" si="4"/>
        <v>-2.5291828793774299E-2</v>
      </c>
      <c r="G96" s="49">
        <v>43221</v>
      </c>
      <c r="H96" s="25"/>
      <c r="I96" s="25" t="str">
        <f t="shared" si="7"/>
        <v>l</v>
      </c>
      <c r="J96" s="37">
        <f t="shared" si="5"/>
        <v>-41.731517509727595</v>
      </c>
      <c r="K96" s="14">
        <f t="shared" si="6"/>
        <v>-1.2645914396887149E-2</v>
      </c>
    </row>
    <row r="97" spans="1:11" x14ac:dyDescent="0.3">
      <c r="A97" s="10">
        <v>43168</v>
      </c>
      <c r="B97" s="11" t="s">
        <v>24</v>
      </c>
      <c r="C97" s="12">
        <v>0.5</v>
      </c>
      <c r="D97" s="13">
        <v>159.24</v>
      </c>
      <c r="E97" s="13">
        <v>166.15</v>
      </c>
      <c r="F97" s="14">
        <f t="shared" si="4"/>
        <v>4.3393619693544314E-2</v>
      </c>
      <c r="G97" s="49">
        <v>43222</v>
      </c>
      <c r="H97" s="25"/>
      <c r="I97" s="25" t="str">
        <f t="shared" si="7"/>
        <v>w</v>
      </c>
      <c r="J97" s="37">
        <f t="shared" si="5"/>
        <v>71.59947249434812</v>
      </c>
      <c r="K97" s="14">
        <f t="shared" si="6"/>
        <v>2.1696809846772157E-2</v>
      </c>
    </row>
    <row r="98" spans="1:11" x14ac:dyDescent="0.3">
      <c r="A98" s="10">
        <v>43214</v>
      </c>
      <c r="B98" s="11" t="s">
        <v>53</v>
      </c>
      <c r="C98" s="12">
        <v>0.25</v>
      </c>
      <c r="D98" s="13">
        <v>11.32</v>
      </c>
      <c r="E98" s="13">
        <v>11.88</v>
      </c>
      <c r="F98" s="14">
        <f t="shared" si="4"/>
        <v>4.9469964664310993E-2</v>
      </c>
      <c r="G98" s="49">
        <v>43223</v>
      </c>
      <c r="H98" s="25"/>
      <c r="I98" s="25" t="str">
        <f t="shared" si="7"/>
        <v>w</v>
      </c>
      <c r="J98" s="37">
        <f t="shared" si="5"/>
        <v>40.812720848056571</v>
      </c>
      <c r="K98" s="14">
        <f t="shared" si="6"/>
        <v>1.2367491166077748E-2</v>
      </c>
    </row>
    <row r="99" spans="1:11" x14ac:dyDescent="0.3">
      <c r="A99" s="10">
        <v>43210</v>
      </c>
      <c r="B99" s="11" t="s">
        <v>125</v>
      </c>
      <c r="C99" s="12">
        <v>0.5</v>
      </c>
      <c r="D99" s="13">
        <v>16.600000000000001</v>
      </c>
      <c r="E99" s="13">
        <v>16.07</v>
      </c>
      <c r="F99" s="14">
        <f t="shared" si="4"/>
        <v>-3.1927710843373557E-2</v>
      </c>
      <c r="G99" s="49">
        <v>43223</v>
      </c>
      <c r="H99" s="25"/>
      <c r="I99" s="25" t="str">
        <f t="shared" si="7"/>
        <v>l</v>
      </c>
      <c r="J99" s="37">
        <f t="shared" si="5"/>
        <v>-52.680722891566369</v>
      </c>
      <c r="K99" s="14">
        <f t="shared" si="6"/>
        <v>-1.5963855421686778E-2</v>
      </c>
    </row>
    <row r="100" spans="1:11" x14ac:dyDescent="0.3">
      <c r="A100" s="10">
        <v>39562</v>
      </c>
      <c r="B100" s="11" t="s">
        <v>126</v>
      </c>
      <c r="C100" s="12">
        <v>1</v>
      </c>
      <c r="D100" s="13">
        <v>74.55</v>
      </c>
      <c r="E100" s="13">
        <v>73.150000000000006</v>
      </c>
      <c r="F100" s="14">
        <f t="shared" si="4"/>
        <v>-1.8779342723004581E-2</v>
      </c>
      <c r="G100" s="49">
        <v>43224</v>
      </c>
      <c r="H100" s="25"/>
      <c r="I100" s="25" t="str">
        <f t="shared" si="7"/>
        <v>l</v>
      </c>
      <c r="J100" s="37">
        <f t="shared" si="5"/>
        <v>-61.971830985915119</v>
      </c>
      <c r="K100" s="14">
        <f t="shared" si="6"/>
        <v>-1.8779342723004581E-2</v>
      </c>
    </row>
    <row r="101" spans="1:11" x14ac:dyDescent="0.3">
      <c r="A101" s="10">
        <v>43221</v>
      </c>
      <c r="B101" s="11" t="s">
        <v>127</v>
      </c>
      <c r="C101" s="12">
        <v>0.5</v>
      </c>
      <c r="D101" s="13">
        <v>15.05</v>
      </c>
      <c r="E101" s="13">
        <v>15.95</v>
      </c>
      <c r="F101" s="14">
        <f t="shared" si="4"/>
        <v>5.9800664451827149E-2</v>
      </c>
      <c r="G101" s="49">
        <v>43227</v>
      </c>
      <c r="H101" s="25"/>
      <c r="I101" s="25" t="str">
        <f t="shared" si="7"/>
        <v>w</v>
      </c>
      <c r="J101" s="37">
        <f t="shared" si="5"/>
        <v>98.671096345514798</v>
      </c>
      <c r="K101" s="14">
        <f t="shared" si="6"/>
        <v>2.9900332225913574E-2</v>
      </c>
    </row>
    <row r="102" spans="1:11" x14ac:dyDescent="0.3">
      <c r="A102" s="10">
        <v>43224</v>
      </c>
      <c r="B102" s="11" t="s">
        <v>128</v>
      </c>
      <c r="C102" s="12">
        <v>0.5</v>
      </c>
      <c r="D102" s="13">
        <v>50.39</v>
      </c>
      <c r="E102" s="13">
        <v>54.03</v>
      </c>
      <c r="F102" s="14">
        <f t="shared" si="4"/>
        <v>7.2236554871998426E-2</v>
      </c>
      <c r="G102" s="49">
        <v>43228</v>
      </c>
      <c r="H102" s="25"/>
      <c r="I102" s="25" t="str">
        <f t="shared" si="7"/>
        <v>w</v>
      </c>
      <c r="J102" s="37">
        <f t="shared" si="5"/>
        <v>119.19031553879741</v>
      </c>
      <c r="K102" s="14">
        <f t="shared" si="6"/>
        <v>3.6118277435999213E-2</v>
      </c>
    </row>
    <row r="103" spans="1:11" x14ac:dyDescent="0.3">
      <c r="A103" s="10">
        <v>43214</v>
      </c>
      <c r="B103" s="11" t="s">
        <v>53</v>
      </c>
      <c r="C103" s="12">
        <v>0.25</v>
      </c>
      <c r="D103" s="13">
        <v>11.32</v>
      </c>
      <c r="E103" s="13">
        <v>10.6</v>
      </c>
      <c r="F103" s="14">
        <f t="shared" si="4"/>
        <v>-6.3604240282685562E-2</v>
      </c>
      <c r="G103" s="49">
        <v>43228</v>
      </c>
      <c r="H103" s="25"/>
      <c r="I103" s="25" t="str">
        <f t="shared" si="7"/>
        <v>l</v>
      </c>
      <c r="J103" s="37">
        <f t="shared" si="5"/>
        <v>-52.473498233215587</v>
      </c>
      <c r="K103" s="14">
        <f t="shared" si="6"/>
        <v>-1.590106007067139E-2</v>
      </c>
    </row>
    <row r="104" spans="1:11" x14ac:dyDescent="0.3">
      <c r="A104" s="10">
        <v>43192</v>
      </c>
      <c r="B104" s="11" t="s">
        <v>129</v>
      </c>
      <c r="C104" s="12">
        <v>1</v>
      </c>
      <c r="D104" s="13">
        <v>43.51</v>
      </c>
      <c r="E104" s="13">
        <v>38.200000000000003</v>
      </c>
      <c r="F104" s="14">
        <f t="shared" si="4"/>
        <v>-0.12204091013560091</v>
      </c>
      <c r="G104" s="49">
        <v>43231</v>
      </c>
      <c r="H104" s="25"/>
      <c r="I104" s="25" t="str">
        <f t="shared" si="7"/>
        <v>l</v>
      </c>
      <c r="J104" s="37">
        <f t="shared" si="5"/>
        <v>-402.735003447483</v>
      </c>
      <c r="K104" s="14">
        <f t="shared" si="6"/>
        <v>-0.12204091013560091</v>
      </c>
    </row>
    <row r="105" spans="1:11" x14ac:dyDescent="0.3">
      <c r="A105" s="10">
        <v>43221</v>
      </c>
      <c r="B105" s="11" t="s">
        <v>130</v>
      </c>
      <c r="C105" s="12">
        <v>1</v>
      </c>
      <c r="D105" s="13">
        <v>17.399999999999999</v>
      </c>
      <c r="E105" s="13">
        <v>15.95</v>
      </c>
      <c r="F105" s="14">
        <f t="shared" si="4"/>
        <v>-8.3333333333333301E-2</v>
      </c>
      <c r="G105" s="49">
        <v>43235</v>
      </c>
      <c r="I105" s="25" t="str">
        <f t="shared" si="7"/>
        <v>l</v>
      </c>
      <c r="J105" s="37">
        <f t="shared" si="5"/>
        <v>-274.99999999999989</v>
      </c>
      <c r="K105" s="14">
        <f t="shared" si="6"/>
        <v>-8.3333333333333301E-2</v>
      </c>
    </row>
    <row r="106" spans="1:11" x14ac:dyDescent="0.3">
      <c r="A106" s="10">
        <v>43231</v>
      </c>
      <c r="B106" s="11" t="s">
        <v>131</v>
      </c>
      <c r="C106" s="12">
        <v>1</v>
      </c>
      <c r="D106" s="13">
        <v>48.27</v>
      </c>
      <c r="E106" s="13">
        <v>50.97</v>
      </c>
      <c r="F106" s="14">
        <f t="shared" si="4"/>
        <v>5.593536357986318E-2</v>
      </c>
      <c r="G106" s="49">
        <v>43236</v>
      </c>
      <c r="I106" s="25" t="str">
        <f t="shared" si="7"/>
        <v>w</v>
      </c>
      <c r="J106" s="37">
        <f t="shared" si="5"/>
        <v>184.58669981354851</v>
      </c>
      <c r="K106" s="14">
        <f t="shared" si="6"/>
        <v>5.593536357986318E-2</v>
      </c>
    </row>
    <row r="107" spans="1:11" x14ac:dyDescent="0.3">
      <c r="A107" s="10">
        <v>43228</v>
      </c>
      <c r="B107" s="11" t="s">
        <v>132</v>
      </c>
      <c r="C107" s="12">
        <v>1</v>
      </c>
      <c r="D107" s="13">
        <v>24.54</v>
      </c>
      <c r="E107" s="13">
        <v>25.9</v>
      </c>
      <c r="F107" s="14">
        <f t="shared" si="4"/>
        <v>5.5419722901385471E-2</v>
      </c>
      <c r="G107" s="49">
        <v>43237</v>
      </c>
      <c r="I107" s="25" t="str">
        <f t="shared" si="7"/>
        <v>w</v>
      </c>
      <c r="J107" s="37">
        <f t="shared" si="5"/>
        <v>182.88508557457206</v>
      </c>
      <c r="K107" s="14">
        <f t="shared" si="6"/>
        <v>5.5419722901385471E-2</v>
      </c>
    </row>
    <row r="108" spans="1:11" x14ac:dyDescent="0.3">
      <c r="A108" s="10">
        <v>43221</v>
      </c>
      <c r="B108" s="11" t="s">
        <v>127</v>
      </c>
      <c r="C108" s="12">
        <v>0.5</v>
      </c>
      <c r="D108" s="13">
        <v>15.05</v>
      </c>
      <c r="E108" s="13">
        <v>16.350000000000001</v>
      </c>
      <c r="F108" s="14">
        <f t="shared" si="4"/>
        <v>8.6378737541528278E-2</v>
      </c>
      <c r="G108" s="49">
        <v>43238</v>
      </c>
      <c r="I108" s="25" t="str">
        <f t="shared" si="7"/>
        <v>w</v>
      </c>
      <c r="J108" s="37">
        <f t="shared" si="5"/>
        <v>142.52491694352165</v>
      </c>
      <c r="K108" s="14">
        <f t="shared" si="6"/>
        <v>4.3189368770764139E-2</v>
      </c>
    </row>
    <row r="109" spans="1:11" x14ac:dyDescent="0.3">
      <c r="A109" s="9">
        <v>43231</v>
      </c>
      <c r="B109" s="11" t="s">
        <v>133</v>
      </c>
      <c r="C109" s="12">
        <v>0.5</v>
      </c>
      <c r="D109" s="13">
        <v>49.1</v>
      </c>
      <c r="E109" s="13">
        <v>45.3</v>
      </c>
      <c r="F109" s="14">
        <f t="shared" si="4"/>
        <v>-7.7393075356415569E-2</v>
      </c>
      <c r="G109" s="49">
        <v>43241</v>
      </c>
      <c r="I109" s="25" t="str">
        <f t="shared" si="7"/>
        <v>l</v>
      </c>
      <c r="J109" s="37">
        <f t="shared" si="5"/>
        <v>-127.69857433808569</v>
      </c>
      <c r="K109" s="14">
        <f t="shared" si="6"/>
        <v>-3.8696537678207785E-2</v>
      </c>
    </row>
    <row r="110" spans="1:11" x14ac:dyDescent="0.3">
      <c r="A110" s="10">
        <v>43228</v>
      </c>
      <c r="B110" s="11" t="s">
        <v>132</v>
      </c>
      <c r="C110" s="12">
        <v>0.5</v>
      </c>
      <c r="D110" s="13">
        <v>24.54</v>
      </c>
      <c r="E110" s="13">
        <v>25.88</v>
      </c>
      <c r="F110" s="14">
        <f t="shared" si="4"/>
        <v>5.4604726976365113E-2</v>
      </c>
      <c r="G110" s="49">
        <v>43242</v>
      </c>
      <c r="I110" s="25" t="str">
        <f t="shared" si="7"/>
        <v>w</v>
      </c>
      <c r="J110" s="37">
        <f t="shared" si="5"/>
        <v>90.097799511002435</v>
      </c>
      <c r="K110" s="14">
        <f t="shared" si="6"/>
        <v>2.7302363488182557E-2</v>
      </c>
    </row>
    <row r="111" spans="1:11" x14ac:dyDescent="0.3">
      <c r="A111" s="10">
        <v>43231</v>
      </c>
      <c r="B111" s="11" t="s">
        <v>134</v>
      </c>
      <c r="C111" s="12">
        <v>0.5</v>
      </c>
      <c r="D111" s="13">
        <v>2.84</v>
      </c>
      <c r="E111" s="13">
        <v>2.96</v>
      </c>
      <c r="F111" s="14">
        <f t="shared" si="4"/>
        <v>4.2253521126760604E-2</v>
      </c>
      <c r="G111" s="49">
        <v>43243</v>
      </c>
      <c r="I111" s="25" t="str">
        <f t="shared" si="7"/>
        <v>w</v>
      </c>
      <c r="J111" s="37">
        <f t="shared" si="5"/>
        <v>69.718309859154999</v>
      </c>
      <c r="K111" s="14">
        <f t="shared" si="6"/>
        <v>2.1126760563380302E-2</v>
      </c>
    </row>
    <row r="112" spans="1:11" x14ac:dyDescent="0.3">
      <c r="A112" s="10">
        <v>43236</v>
      </c>
      <c r="B112" s="11" t="s">
        <v>135</v>
      </c>
      <c r="C112" s="12">
        <v>1</v>
      </c>
      <c r="D112" s="13">
        <v>41.3</v>
      </c>
      <c r="E112" s="13">
        <v>38.840000000000003</v>
      </c>
      <c r="F112" s="14">
        <f t="shared" si="4"/>
        <v>-5.9564164648910262E-2</v>
      </c>
      <c r="G112" s="49">
        <v>43243</v>
      </c>
      <c r="I112" s="25" t="str">
        <f t="shared" si="7"/>
        <v>l</v>
      </c>
      <c r="J112" s="37">
        <f t="shared" si="5"/>
        <v>-196.56174334140385</v>
      </c>
      <c r="K112" s="14">
        <f t="shared" si="6"/>
        <v>-5.9564164648910262E-2</v>
      </c>
    </row>
    <row r="113" spans="1:11" x14ac:dyDescent="0.3">
      <c r="A113" s="10">
        <v>43241</v>
      </c>
      <c r="B113" s="11" t="s">
        <v>38</v>
      </c>
      <c r="C113" s="12">
        <v>0.25</v>
      </c>
      <c r="D113" s="13">
        <v>20.7</v>
      </c>
      <c r="E113" s="13">
        <v>23.13</v>
      </c>
      <c r="F113" s="14">
        <f t="shared" si="4"/>
        <v>0.11739130434782608</v>
      </c>
      <c r="G113" s="49">
        <v>43244</v>
      </c>
      <c r="I113" s="25" t="str">
        <f t="shared" si="7"/>
        <v>w</v>
      </c>
      <c r="J113" s="37">
        <f t="shared" si="5"/>
        <v>96.847826086956516</v>
      </c>
      <c r="K113" s="14">
        <f t="shared" si="6"/>
        <v>2.9347826086956519E-2</v>
      </c>
    </row>
    <row r="114" spans="1:11" x14ac:dyDescent="0.3">
      <c r="A114" s="10">
        <v>43236</v>
      </c>
      <c r="B114" s="11" t="s">
        <v>136</v>
      </c>
      <c r="C114" s="12">
        <v>1</v>
      </c>
      <c r="D114" s="13">
        <v>16.149999999999999</v>
      </c>
      <c r="E114" s="13">
        <v>14.95</v>
      </c>
      <c r="F114" s="14">
        <f t="shared" si="4"/>
        <v>-7.4303405572755374E-2</v>
      </c>
      <c r="G114" s="49">
        <v>43244</v>
      </c>
      <c r="I114" s="25" t="str">
        <f t="shared" si="7"/>
        <v>l</v>
      </c>
      <c r="J114" s="37">
        <f t="shared" si="5"/>
        <v>-245.20123839009273</v>
      </c>
      <c r="K114" s="14">
        <f t="shared" si="6"/>
        <v>-7.4303405572755374E-2</v>
      </c>
    </row>
    <row r="115" spans="1:11" x14ac:dyDescent="0.3">
      <c r="A115" s="10">
        <v>43234</v>
      </c>
      <c r="B115" s="11" t="s">
        <v>137</v>
      </c>
      <c r="C115" s="12">
        <v>0.5</v>
      </c>
      <c r="D115" s="13">
        <v>19.579999999999998</v>
      </c>
      <c r="E115" s="13">
        <v>17.91</v>
      </c>
      <c r="F115" s="14">
        <f t="shared" si="4"/>
        <v>-8.5291113381000941E-2</v>
      </c>
      <c r="G115" s="49">
        <v>43250</v>
      </c>
      <c r="I115" s="25" t="str">
        <f t="shared" si="7"/>
        <v>l</v>
      </c>
      <c r="J115" s="37">
        <f t="shared" si="5"/>
        <v>-140.73033707865156</v>
      </c>
      <c r="K115" s="14">
        <f t="shared" si="6"/>
        <v>-4.264555669050047E-2</v>
      </c>
    </row>
    <row r="116" spans="1:11" x14ac:dyDescent="0.3">
      <c r="A116" s="10">
        <v>43238</v>
      </c>
      <c r="B116" s="11" t="s">
        <v>138</v>
      </c>
      <c r="C116" s="12">
        <v>0.5</v>
      </c>
      <c r="D116" s="13">
        <v>18.489999999999998</v>
      </c>
      <c r="E116" s="13">
        <v>19.66</v>
      </c>
      <c r="F116" s="14">
        <f t="shared" si="4"/>
        <v>6.3277447268794043E-2</v>
      </c>
      <c r="G116" s="49">
        <v>43250</v>
      </c>
      <c r="I116" s="25" t="str">
        <f t="shared" si="7"/>
        <v>w</v>
      </c>
      <c r="J116" s="37">
        <f t="shared" si="5"/>
        <v>104.40778799351017</v>
      </c>
      <c r="K116" s="14">
        <f t="shared" si="6"/>
        <v>3.1638723634397022E-2</v>
      </c>
    </row>
    <row r="117" spans="1:11" x14ac:dyDescent="0.3">
      <c r="A117" s="10">
        <v>43244</v>
      </c>
      <c r="B117" s="11" t="s">
        <v>40</v>
      </c>
      <c r="C117" s="12">
        <v>0.5</v>
      </c>
      <c r="D117" s="13">
        <v>13.4</v>
      </c>
      <c r="E117" s="13">
        <v>14.52</v>
      </c>
      <c r="F117" s="14">
        <f t="shared" si="4"/>
        <v>8.3582089552238739E-2</v>
      </c>
      <c r="G117" s="49">
        <v>43250</v>
      </c>
      <c r="I117" s="25" t="str">
        <f t="shared" si="7"/>
        <v>w</v>
      </c>
      <c r="J117" s="37">
        <f t="shared" si="5"/>
        <v>137.91044776119392</v>
      </c>
      <c r="K117" s="14">
        <f t="shared" si="6"/>
        <v>4.179104477611937E-2</v>
      </c>
    </row>
    <row r="118" spans="1:11" x14ac:dyDescent="0.3">
      <c r="A118" s="10">
        <v>43224</v>
      </c>
      <c r="B118" s="11" t="s">
        <v>128</v>
      </c>
      <c r="C118" s="12">
        <v>0.5</v>
      </c>
      <c r="D118" s="13">
        <v>50.39</v>
      </c>
      <c r="E118" s="13">
        <v>53.9</v>
      </c>
      <c r="F118" s="14">
        <f t="shared" si="4"/>
        <v>6.9656677912284137E-2</v>
      </c>
      <c r="G118" s="49">
        <v>43252</v>
      </c>
      <c r="I118" s="25" t="str">
        <f t="shared" si="7"/>
        <v>w</v>
      </c>
      <c r="J118" s="37">
        <f t="shared" si="5"/>
        <v>114.93351855526883</v>
      </c>
      <c r="K118" s="14">
        <f t="shared" si="6"/>
        <v>3.4828338956142069E-2</v>
      </c>
    </row>
    <row r="119" spans="1:11" x14ac:dyDescent="0.3">
      <c r="A119" s="10">
        <v>43229</v>
      </c>
      <c r="B119" s="11" t="s">
        <v>32</v>
      </c>
      <c r="C119" s="12">
        <v>0.5</v>
      </c>
      <c r="D119" s="13">
        <v>32.69</v>
      </c>
      <c r="E119" s="13">
        <v>35.6</v>
      </c>
      <c r="F119" s="14">
        <f t="shared" si="4"/>
        <v>8.9018048332823618E-2</v>
      </c>
      <c r="G119" s="49">
        <v>43252</v>
      </c>
      <c r="I119" s="25" t="str">
        <f t="shared" si="7"/>
        <v>w</v>
      </c>
      <c r="J119" s="37">
        <f t="shared" si="5"/>
        <v>146.87977974915896</v>
      </c>
      <c r="K119" s="14">
        <f t="shared" si="6"/>
        <v>4.4509024166411809E-2</v>
      </c>
    </row>
    <row r="120" spans="1:11" x14ac:dyDescent="0.3">
      <c r="A120" s="10">
        <v>43230</v>
      </c>
      <c r="B120" s="11" t="s">
        <v>139</v>
      </c>
      <c r="C120" s="12">
        <v>0.5</v>
      </c>
      <c r="D120" s="13">
        <v>128.4</v>
      </c>
      <c r="E120" s="13">
        <v>135.6</v>
      </c>
      <c r="F120" s="14">
        <f t="shared" si="4"/>
        <v>5.6074766355140096E-2</v>
      </c>
      <c r="G120" s="49">
        <v>43256</v>
      </c>
      <c r="I120" s="25" t="str">
        <f t="shared" si="7"/>
        <v>w</v>
      </c>
      <c r="J120" s="37">
        <f t="shared" si="5"/>
        <v>92.523364485981162</v>
      </c>
      <c r="K120" s="14">
        <f t="shared" si="6"/>
        <v>2.8037383177570048E-2</v>
      </c>
    </row>
    <row r="121" spans="1:11" x14ac:dyDescent="0.3">
      <c r="A121" s="10">
        <v>43252</v>
      </c>
      <c r="B121" s="11" t="s">
        <v>85</v>
      </c>
      <c r="C121" s="12">
        <v>0.5</v>
      </c>
      <c r="D121" s="13">
        <v>59.88</v>
      </c>
      <c r="E121" s="13">
        <v>56.6</v>
      </c>
      <c r="F121" s="14">
        <f t="shared" si="4"/>
        <v>-5.4776219104876435E-2</v>
      </c>
      <c r="G121" s="49">
        <v>43258</v>
      </c>
      <c r="I121" s="25" t="str">
        <f t="shared" si="7"/>
        <v>l</v>
      </c>
      <c r="J121" s="37">
        <f t="shared" si="5"/>
        <v>-90.380761523046118</v>
      </c>
      <c r="K121" s="14">
        <f t="shared" si="6"/>
        <v>-2.7388109552438217E-2</v>
      </c>
    </row>
    <row r="122" spans="1:11" x14ac:dyDescent="0.3">
      <c r="A122" s="10">
        <v>43221</v>
      </c>
      <c r="B122" s="11" t="s">
        <v>140</v>
      </c>
      <c r="C122" s="12">
        <v>0.5</v>
      </c>
      <c r="D122" s="13">
        <v>1.88</v>
      </c>
      <c r="E122" s="13">
        <v>1.91</v>
      </c>
      <c r="F122" s="14">
        <f t="shared" si="4"/>
        <v>1.5957446808510654E-2</v>
      </c>
      <c r="G122" s="49">
        <v>43257</v>
      </c>
      <c r="I122" s="25" t="str">
        <f t="shared" si="7"/>
        <v>w</v>
      </c>
      <c r="J122" s="37">
        <f t="shared" si="5"/>
        <v>26.32978723404258</v>
      </c>
      <c r="K122" s="14">
        <f t="shared" si="6"/>
        <v>7.9787234042553272E-3</v>
      </c>
    </row>
    <row r="123" spans="1:11" x14ac:dyDescent="0.3">
      <c r="A123" s="10">
        <v>43188</v>
      </c>
      <c r="B123" s="11" t="s">
        <v>26</v>
      </c>
      <c r="C123" s="12">
        <v>0.25</v>
      </c>
      <c r="D123" s="13">
        <v>16.66</v>
      </c>
      <c r="E123" s="13">
        <v>24.56</v>
      </c>
      <c r="F123" s="14">
        <f t="shared" si="4"/>
        <v>0.47418967587034805</v>
      </c>
      <c r="G123" s="49">
        <v>43257</v>
      </c>
      <c r="I123" s="25" t="str">
        <f t="shared" si="7"/>
        <v>w</v>
      </c>
      <c r="J123" s="37">
        <f t="shared" si="5"/>
        <v>391.20648259303715</v>
      </c>
      <c r="K123" s="14">
        <f t="shared" si="6"/>
        <v>0.11854741896758701</v>
      </c>
    </row>
    <row r="124" spans="1:11" x14ac:dyDescent="0.3">
      <c r="A124" s="10">
        <v>43256</v>
      </c>
      <c r="B124" s="11" t="s">
        <v>105</v>
      </c>
      <c r="C124" s="12">
        <v>1</v>
      </c>
      <c r="D124" s="13">
        <v>117.6</v>
      </c>
      <c r="E124" s="13">
        <v>106.25</v>
      </c>
      <c r="F124" s="14">
        <f t="shared" si="4"/>
        <v>-9.6513605442176825E-2</v>
      </c>
      <c r="G124" s="49">
        <v>43259</v>
      </c>
      <c r="I124" s="25" t="str">
        <f t="shared" si="7"/>
        <v>l</v>
      </c>
      <c r="J124" s="37">
        <f t="shared" si="5"/>
        <v>-318.4948979591835</v>
      </c>
      <c r="K124" s="14">
        <f t="shared" si="6"/>
        <v>-9.6513605442176825E-2</v>
      </c>
    </row>
    <row r="125" spans="1:11" x14ac:dyDescent="0.3">
      <c r="A125" s="10">
        <v>43231</v>
      </c>
      <c r="B125" s="11" t="s">
        <v>34</v>
      </c>
      <c r="C125" s="12">
        <v>0.5</v>
      </c>
      <c r="D125" s="13">
        <v>176.11</v>
      </c>
      <c r="E125" s="13">
        <v>186.86</v>
      </c>
      <c r="F125" s="14">
        <f t="shared" si="4"/>
        <v>6.1041394582931119E-2</v>
      </c>
      <c r="G125" s="49">
        <v>43259</v>
      </c>
      <c r="I125" s="25" t="str">
        <f t="shared" si="7"/>
        <v>w</v>
      </c>
      <c r="J125" s="37">
        <f t="shared" si="5"/>
        <v>100.71830106183634</v>
      </c>
      <c r="K125" s="14">
        <f t="shared" si="6"/>
        <v>3.0520697291465559E-2</v>
      </c>
    </row>
    <row r="126" spans="1:11" x14ac:dyDescent="0.3">
      <c r="A126" s="10">
        <v>43236</v>
      </c>
      <c r="B126" s="11" t="s">
        <v>36</v>
      </c>
      <c r="C126" s="12">
        <v>0.25</v>
      </c>
      <c r="D126" s="13">
        <v>29.94</v>
      </c>
      <c r="E126" s="13">
        <v>32.5</v>
      </c>
      <c r="F126" s="14">
        <f t="shared" si="4"/>
        <v>8.5504342017368021E-2</v>
      </c>
      <c r="G126" s="49">
        <v>43259</v>
      </c>
      <c r="I126" s="25" t="str">
        <f t="shared" si="7"/>
        <v>w</v>
      </c>
      <c r="J126" s="37">
        <f t="shared" si="5"/>
        <v>70.541082164328614</v>
      </c>
      <c r="K126" s="14">
        <f t="shared" si="6"/>
        <v>2.1376085504342005E-2</v>
      </c>
    </row>
    <row r="127" spans="1:11" x14ac:dyDescent="0.3">
      <c r="A127" s="10">
        <v>43244</v>
      </c>
      <c r="B127" s="11" t="s">
        <v>40</v>
      </c>
      <c r="C127" s="12">
        <v>0.25</v>
      </c>
      <c r="D127" s="13">
        <v>13.4</v>
      </c>
      <c r="E127" s="13">
        <v>16.66</v>
      </c>
      <c r="F127" s="14">
        <f t="shared" si="4"/>
        <v>0.24328358208955222</v>
      </c>
      <c r="G127" s="49">
        <v>43262</v>
      </c>
      <c r="I127" s="25" t="str">
        <f t="shared" si="7"/>
        <v>w</v>
      </c>
      <c r="J127" s="37">
        <f t="shared" si="5"/>
        <v>200.70895522388059</v>
      </c>
      <c r="K127" s="14">
        <f t="shared" si="6"/>
        <v>6.0820895522388056E-2</v>
      </c>
    </row>
    <row r="128" spans="1:11" x14ac:dyDescent="0.3">
      <c r="A128" s="10">
        <v>43228</v>
      </c>
      <c r="B128" s="11" t="s">
        <v>30</v>
      </c>
      <c r="C128" s="12">
        <v>0.5</v>
      </c>
      <c r="D128" s="13">
        <v>113.05</v>
      </c>
      <c r="E128" s="13">
        <v>121.8</v>
      </c>
      <c r="F128" s="14">
        <f t="shared" si="4"/>
        <v>7.7399380804953566E-2</v>
      </c>
      <c r="G128" s="49">
        <v>43262</v>
      </c>
      <c r="I128" s="25" t="str">
        <f t="shared" si="7"/>
        <v>w</v>
      </c>
      <c r="J128" s="37">
        <f t="shared" si="5"/>
        <v>127.70897832817339</v>
      </c>
      <c r="K128" s="14">
        <f t="shared" si="6"/>
        <v>3.8699690402476783E-2</v>
      </c>
    </row>
    <row r="129" spans="1:11" x14ac:dyDescent="0.3">
      <c r="A129" s="10">
        <v>43160</v>
      </c>
      <c r="B129" s="11" t="s">
        <v>20</v>
      </c>
      <c r="C129" s="12">
        <v>0.25</v>
      </c>
      <c r="D129" s="13">
        <v>38.32</v>
      </c>
      <c r="E129" s="13">
        <v>59.36</v>
      </c>
      <c r="F129" s="14">
        <f t="shared" si="4"/>
        <v>0.54906054279749472</v>
      </c>
      <c r="G129" s="49">
        <v>43264</v>
      </c>
      <c r="I129" s="25" t="str">
        <f t="shared" si="7"/>
        <v>w</v>
      </c>
      <c r="J129" s="37">
        <f t="shared" si="5"/>
        <v>452.97494780793312</v>
      </c>
      <c r="K129" s="14">
        <f t="shared" si="6"/>
        <v>0.13726513569937368</v>
      </c>
    </row>
    <row r="130" spans="1:11" x14ac:dyDescent="0.3">
      <c r="A130" s="10">
        <v>43250</v>
      </c>
      <c r="B130" s="11" t="s">
        <v>43</v>
      </c>
      <c r="C130" s="12">
        <v>0.5</v>
      </c>
      <c r="D130" s="13">
        <v>107.29</v>
      </c>
      <c r="E130" s="13">
        <v>116.1</v>
      </c>
      <c r="F130" s="14">
        <f t="shared" si="4"/>
        <v>8.2113896914903423E-2</v>
      </c>
      <c r="G130" s="49">
        <v>43264</v>
      </c>
      <c r="I130" s="25" t="str">
        <f t="shared" si="7"/>
        <v>w</v>
      </c>
      <c r="J130" s="37">
        <f t="shared" si="5"/>
        <v>135.48792990959063</v>
      </c>
      <c r="K130" s="14">
        <f t="shared" si="6"/>
        <v>4.1056948457451711E-2</v>
      </c>
    </row>
    <row r="131" spans="1:11" x14ac:dyDescent="0.3">
      <c r="A131" s="10">
        <v>43229</v>
      </c>
      <c r="B131" s="11" t="s">
        <v>32</v>
      </c>
      <c r="C131" s="12">
        <v>0.25</v>
      </c>
      <c r="D131" s="13">
        <v>32.69</v>
      </c>
      <c r="E131" s="13">
        <v>46.57</v>
      </c>
      <c r="F131" s="14">
        <f t="shared" si="4"/>
        <v>0.42459467727133693</v>
      </c>
      <c r="G131" s="49">
        <v>43265</v>
      </c>
      <c r="I131" s="25" t="str">
        <f t="shared" si="7"/>
        <v>w</v>
      </c>
      <c r="J131" s="37">
        <f t="shared" si="5"/>
        <v>350.29060874885295</v>
      </c>
      <c r="K131" s="14">
        <f t="shared" si="6"/>
        <v>0.10614866931783423</v>
      </c>
    </row>
    <row r="132" spans="1:11" x14ac:dyDescent="0.3">
      <c r="A132" s="10">
        <v>43256</v>
      </c>
      <c r="B132" s="11" t="s">
        <v>117</v>
      </c>
      <c r="C132" s="12">
        <v>1</v>
      </c>
      <c r="D132" s="13">
        <v>117.33</v>
      </c>
      <c r="E132" s="13">
        <v>109</v>
      </c>
      <c r="F132" s="14">
        <f t="shared" si="4"/>
        <v>-7.0996335123156895E-2</v>
      </c>
      <c r="G132" s="49">
        <v>43265</v>
      </c>
      <c r="I132" s="25" t="str">
        <f t="shared" si="7"/>
        <v>l</v>
      </c>
      <c r="J132" s="37">
        <f t="shared" si="5"/>
        <v>-234.28790590641776</v>
      </c>
      <c r="K132" s="14">
        <f t="shared" si="6"/>
        <v>-7.0996335123156895E-2</v>
      </c>
    </row>
    <row r="133" spans="1:11" x14ac:dyDescent="0.3">
      <c r="A133" s="10">
        <v>43259</v>
      </c>
      <c r="B133" s="11" t="s">
        <v>141</v>
      </c>
      <c r="C133" s="12">
        <v>0.25</v>
      </c>
      <c r="D133" s="13">
        <v>32.869999999999997</v>
      </c>
      <c r="E133" s="13">
        <v>36.01</v>
      </c>
      <c r="F133" s="14">
        <f t="shared" si="4"/>
        <v>9.5527836933373925E-2</v>
      </c>
      <c r="G133" s="49">
        <v>43269</v>
      </c>
      <c r="I133" s="25" t="str">
        <f t="shared" si="7"/>
        <v>w</v>
      </c>
      <c r="J133" s="37">
        <f t="shared" si="5"/>
        <v>78.810465470033492</v>
      </c>
      <c r="K133" s="14">
        <f t="shared" si="6"/>
        <v>2.3881959233343481E-2</v>
      </c>
    </row>
    <row r="134" spans="1:11" x14ac:dyDescent="0.3">
      <c r="A134" s="10">
        <v>43238</v>
      </c>
      <c r="B134" s="11" t="s">
        <v>138</v>
      </c>
      <c r="C134" s="12">
        <v>0.5</v>
      </c>
      <c r="D134" s="13">
        <v>18.489999999999998</v>
      </c>
      <c r="E134" s="13">
        <v>16.95</v>
      </c>
      <c r="F134" s="14">
        <f t="shared" ref="F134:F143" si="8">+(E134-D134)/D134</f>
        <v>-8.3288263926446685E-2</v>
      </c>
      <c r="G134" s="49">
        <v>43269</v>
      </c>
      <c r="I134" s="25" t="str">
        <f t="shared" si="7"/>
        <v>l</v>
      </c>
      <c r="J134" s="37">
        <f t="shared" si="5"/>
        <v>-137.42563547863702</v>
      </c>
      <c r="K134" s="14">
        <f t="shared" si="6"/>
        <v>-4.1644131963223342E-2</v>
      </c>
    </row>
    <row r="135" spans="1:11" x14ac:dyDescent="0.3">
      <c r="A135" s="10">
        <v>43231</v>
      </c>
      <c r="B135" s="11" t="s">
        <v>131</v>
      </c>
      <c r="C135" s="12">
        <v>0.5</v>
      </c>
      <c r="D135" s="13">
        <v>48.27</v>
      </c>
      <c r="E135" s="13">
        <v>46.05</v>
      </c>
      <c r="F135" s="14">
        <f t="shared" si="8"/>
        <v>-4.5991298943443254E-2</v>
      </c>
      <c r="G135" s="49">
        <v>43270</v>
      </c>
      <c r="I135" s="25" t="str">
        <f t="shared" si="7"/>
        <v>l</v>
      </c>
      <c r="J135" s="37">
        <f t="shared" ref="J135:J198" si="9">3300*F135*C135</f>
        <v>-75.885643256681362</v>
      </c>
      <c r="K135" s="14">
        <f t="shared" ref="K135:K198" si="10">C135*F135</f>
        <v>-2.2995649471721627E-2</v>
      </c>
    </row>
    <row r="136" spans="1:11" x14ac:dyDescent="0.3">
      <c r="A136" s="10">
        <v>43255</v>
      </c>
      <c r="B136" s="11" t="s">
        <v>142</v>
      </c>
      <c r="C136" s="12">
        <v>0.5</v>
      </c>
      <c r="D136" s="13">
        <v>268.2</v>
      </c>
      <c r="E136" s="13">
        <v>286.7</v>
      </c>
      <c r="F136" s="14">
        <f t="shared" si="8"/>
        <v>6.897837434750187E-2</v>
      </c>
      <c r="G136" s="49">
        <v>43271</v>
      </c>
      <c r="I136" s="25" t="str">
        <f t="shared" si="7"/>
        <v>w</v>
      </c>
      <c r="J136" s="37">
        <f t="shared" si="9"/>
        <v>113.81431767337808</v>
      </c>
      <c r="K136" s="14">
        <f t="shared" si="10"/>
        <v>3.4489187173750935E-2</v>
      </c>
    </row>
    <row r="137" spans="1:11" x14ac:dyDescent="0.3">
      <c r="A137" s="10">
        <v>43259</v>
      </c>
      <c r="B137" s="11" t="s">
        <v>141</v>
      </c>
      <c r="C137" s="12">
        <v>0.25</v>
      </c>
      <c r="D137" s="13">
        <v>32.869999999999997</v>
      </c>
      <c r="E137" s="13">
        <v>34.32</v>
      </c>
      <c r="F137" s="14">
        <f t="shared" si="8"/>
        <v>4.4113173106175935E-2</v>
      </c>
      <c r="G137" s="49">
        <v>43276</v>
      </c>
      <c r="I137" s="25" t="str">
        <f t="shared" si="7"/>
        <v>w</v>
      </c>
      <c r="J137" s="37">
        <f t="shared" si="9"/>
        <v>36.393367812595145</v>
      </c>
      <c r="K137" s="14">
        <f t="shared" si="10"/>
        <v>1.1028293276543984E-2</v>
      </c>
    </row>
    <row r="138" spans="1:11" x14ac:dyDescent="0.3">
      <c r="A138" s="10">
        <v>43230</v>
      </c>
      <c r="B138" s="11" t="s">
        <v>139</v>
      </c>
      <c r="C138" s="12">
        <v>0.5</v>
      </c>
      <c r="D138" s="13">
        <v>128.4</v>
      </c>
      <c r="E138" s="13">
        <v>133.75</v>
      </c>
      <c r="F138" s="14">
        <f t="shared" si="8"/>
        <v>4.1666666666666623E-2</v>
      </c>
      <c r="G138" s="49">
        <v>43276</v>
      </c>
      <c r="I138" s="25" t="str">
        <f t="shared" si="7"/>
        <v>w</v>
      </c>
      <c r="J138" s="37">
        <f t="shared" si="9"/>
        <v>68.749999999999929</v>
      </c>
      <c r="K138" s="14">
        <f t="shared" si="10"/>
        <v>2.0833333333333311E-2</v>
      </c>
    </row>
    <row r="139" spans="1:11" x14ac:dyDescent="0.3">
      <c r="A139" s="10">
        <v>43059</v>
      </c>
      <c r="B139" s="11" t="s">
        <v>85</v>
      </c>
      <c r="C139" s="12">
        <v>0.25</v>
      </c>
      <c r="D139" s="13">
        <v>44.5</v>
      </c>
      <c r="E139" s="13">
        <v>55.8</v>
      </c>
      <c r="F139" s="14">
        <f t="shared" si="8"/>
        <v>0.25393258426966286</v>
      </c>
      <c r="G139" s="49">
        <v>43277</v>
      </c>
      <c r="I139" s="25" t="str">
        <f t="shared" si="7"/>
        <v>w</v>
      </c>
      <c r="J139" s="37">
        <f t="shared" si="9"/>
        <v>209.49438202247185</v>
      </c>
      <c r="K139" s="14">
        <f t="shared" si="10"/>
        <v>6.3483146067415716E-2</v>
      </c>
    </row>
    <row r="140" spans="1:11" x14ac:dyDescent="0.3">
      <c r="A140" s="10">
        <v>43272</v>
      </c>
      <c r="B140" s="11" t="s">
        <v>49</v>
      </c>
      <c r="C140" s="12">
        <v>0.5</v>
      </c>
      <c r="D140" s="13">
        <v>36.81</v>
      </c>
      <c r="E140" s="13">
        <v>38.82</v>
      </c>
      <c r="F140" s="14">
        <f t="shared" si="8"/>
        <v>5.4604726976365058E-2</v>
      </c>
      <c r="G140" s="49">
        <v>43277</v>
      </c>
      <c r="I140" s="25" t="str">
        <f t="shared" si="7"/>
        <v>w</v>
      </c>
      <c r="J140" s="37">
        <f t="shared" si="9"/>
        <v>90.09779951100235</v>
      </c>
      <c r="K140" s="14">
        <f t="shared" si="10"/>
        <v>2.7302363488182529E-2</v>
      </c>
    </row>
    <row r="141" spans="1:11" x14ac:dyDescent="0.3">
      <c r="A141" s="10">
        <v>43255</v>
      </c>
      <c r="B141" s="11" t="s">
        <v>142</v>
      </c>
      <c r="C141" s="12">
        <v>0.5</v>
      </c>
      <c r="D141" s="13">
        <v>268.2</v>
      </c>
      <c r="E141" s="13">
        <v>255.8</v>
      </c>
      <c r="F141" s="14">
        <f t="shared" si="8"/>
        <v>-4.6234153616703869E-2</v>
      </c>
      <c r="G141" s="49">
        <v>43278</v>
      </c>
      <c r="I141" s="25" t="str">
        <f t="shared" si="7"/>
        <v>l</v>
      </c>
      <c r="J141" s="37">
        <f t="shared" si="9"/>
        <v>-76.286353467561383</v>
      </c>
      <c r="K141" s="14">
        <f t="shared" si="10"/>
        <v>-2.3117076808351934E-2</v>
      </c>
    </row>
    <row r="142" spans="1:11" x14ac:dyDescent="0.3">
      <c r="A142" s="10">
        <v>43161</v>
      </c>
      <c r="B142" s="11" t="s">
        <v>22</v>
      </c>
      <c r="C142" s="12">
        <v>0.25</v>
      </c>
      <c r="D142" s="13">
        <v>57.81</v>
      </c>
      <c r="E142" s="13">
        <v>74.599999999999994</v>
      </c>
      <c r="F142" s="14">
        <f t="shared" si="8"/>
        <v>0.29043418093755391</v>
      </c>
      <c r="G142" s="49">
        <v>43280</v>
      </c>
      <c r="I142" s="25" t="str">
        <f t="shared" ref="I142:I143" si="11">IF(F142&gt;0,"w","l")</f>
        <v>w</v>
      </c>
      <c r="J142" s="37">
        <f t="shared" si="9"/>
        <v>239.60819927348197</v>
      </c>
      <c r="K142" s="14">
        <f t="shared" si="10"/>
        <v>7.2608545234388477E-2</v>
      </c>
    </row>
    <row r="143" spans="1:11" x14ac:dyDescent="0.3">
      <c r="A143" s="10">
        <v>43059</v>
      </c>
      <c r="B143" s="11" t="s">
        <v>85</v>
      </c>
      <c r="C143" s="12">
        <v>0.25</v>
      </c>
      <c r="D143" s="13">
        <v>44.5</v>
      </c>
      <c r="E143" s="13">
        <v>55.3</v>
      </c>
      <c r="F143" s="14">
        <f t="shared" si="8"/>
        <v>0.24269662921348309</v>
      </c>
      <c r="G143" s="49">
        <v>43280</v>
      </c>
      <c r="I143" s="25" t="str">
        <f t="shared" si="11"/>
        <v>w</v>
      </c>
      <c r="J143" s="37">
        <f t="shared" si="9"/>
        <v>200.22471910112355</v>
      </c>
      <c r="K143" s="14">
        <f t="shared" si="10"/>
        <v>6.0674157303370772E-2</v>
      </c>
    </row>
    <row r="144" spans="1:11" x14ac:dyDescent="0.3">
      <c r="A144" s="10"/>
      <c r="B144" s="11"/>
      <c r="C144" s="12"/>
      <c r="D144" s="13"/>
      <c r="E144" s="13"/>
      <c r="F144" s="14"/>
      <c r="G144" s="49"/>
      <c r="I144" s="25"/>
      <c r="J144" s="37">
        <f t="shared" si="9"/>
        <v>0</v>
      </c>
      <c r="K144" s="14">
        <f t="shared" si="10"/>
        <v>0</v>
      </c>
    </row>
    <row r="145" spans="1:11" x14ac:dyDescent="0.3">
      <c r="A145" s="10"/>
      <c r="B145" s="11"/>
      <c r="C145" s="12"/>
      <c r="D145" s="13"/>
      <c r="E145" s="13"/>
      <c r="F145" s="14"/>
      <c r="G145" s="49"/>
      <c r="I145" s="25"/>
      <c r="J145" s="37">
        <f t="shared" si="9"/>
        <v>0</v>
      </c>
      <c r="K145" s="14">
        <f t="shared" si="10"/>
        <v>0</v>
      </c>
    </row>
    <row r="146" spans="1:11" x14ac:dyDescent="0.3">
      <c r="A146" s="10"/>
      <c r="B146" s="11"/>
      <c r="C146" s="12"/>
      <c r="D146" s="13"/>
      <c r="E146" s="13"/>
      <c r="F146" s="14"/>
      <c r="G146" s="49"/>
      <c r="I146" s="25"/>
      <c r="J146" s="37">
        <f t="shared" si="9"/>
        <v>0</v>
      </c>
      <c r="K146" s="14">
        <f t="shared" si="10"/>
        <v>0</v>
      </c>
    </row>
    <row r="147" spans="1:11" x14ac:dyDescent="0.3">
      <c r="A147" s="10"/>
      <c r="B147" s="11"/>
      <c r="C147" s="12"/>
      <c r="D147" s="13"/>
      <c r="E147" s="13"/>
      <c r="F147" s="14"/>
      <c r="G147" s="49"/>
      <c r="I147" s="25"/>
      <c r="J147" s="37">
        <f t="shared" si="9"/>
        <v>0</v>
      </c>
      <c r="K147" s="14">
        <f t="shared" si="10"/>
        <v>0</v>
      </c>
    </row>
    <row r="148" spans="1:11" x14ac:dyDescent="0.3">
      <c r="A148" s="10"/>
      <c r="B148" s="11"/>
      <c r="C148" s="12"/>
      <c r="D148" s="13"/>
      <c r="E148" s="13"/>
      <c r="F148" s="14"/>
      <c r="G148" s="49"/>
      <c r="I148" s="25"/>
      <c r="J148" s="37">
        <f t="shared" si="9"/>
        <v>0</v>
      </c>
      <c r="K148" s="14">
        <f t="shared" si="10"/>
        <v>0</v>
      </c>
    </row>
    <row r="149" spans="1:11" x14ac:dyDescent="0.3">
      <c r="A149" s="10"/>
      <c r="B149" s="11"/>
      <c r="C149" s="12"/>
      <c r="D149" s="13"/>
      <c r="E149" s="13"/>
      <c r="F149" s="14"/>
      <c r="G149" s="49"/>
      <c r="I149" s="25"/>
      <c r="J149" s="37">
        <f t="shared" si="9"/>
        <v>0</v>
      </c>
      <c r="K149" s="14">
        <f t="shared" si="10"/>
        <v>0</v>
      </c>
    </row>
    <row r="150" spans="1:11" x14ac:dyDescent="0.3">
      <c r="A150" s="10"/>
      <c r="B150" s="11"/>
      <c r="C150" s="12"/>
      <c r="D150" s="13"/>
      <c r="E150" s="13"/>
      <c r="F150" s="14"/>
      <c r="G150" s="49"/>
      <c r="I150" s="25"/>
      <c r="J150" s="37">
        <f t="shared" si="9"/>
        <v>0</v>
      </c>
      <c r="K150" s="14">
        <f t="shared" si="10"/>
        <v>0</v>
      </c>
    </row>
    <row r="151" spans="1:11" x14ac:dyDescent="0.3">
      <c r="A151" s="10"/>
      <c r="B151" s="11"/>
      <c r="C151" s="12"/>
      <c r="D151" s="13"/>
      <c r="E151" s="13"/>
      <c r="F151" s="14"/>
      <c r="G151" s="49"/>
      <c r="I151" s="25"/>
      <c r="J151" s="37">
        <f t="shared" si="9"/>
        <v>0</v>
      </c>
      <c r="K151" s="14">
        <f t="shared" si="10"/>
        <v>0</v>
      </c>
    </row>
    <row r="152" spans="1:11" x14ac:dyDescent="0.3">
      <c r="A152" s="10"/>
      <c r="B152" s="11"/>
      <c r="C152" s="12"/>
      <c r="D152" s="13"/>
      <c r="E152" s="13"/>
      <c r="F152" s="14"/>
      <c r="G152" s="49"/>
      <c r="I152" s="25"/>
      <c r="J152" s="37">
        <f t="shared" si="9"/>
        <v>0</v>
      </c>
      <c r="K152" s="14">
        <f t="shared" si="10"/>
        <v>0</v>
      </c>
    </row>
    <row r="153" spans="1:11" x14ac:dyDescent="0.3">
      <c r="A153" s="10"/>
      <c r="B153" s="11"/>
      <c r="C153" s="12"/>
      <c r="D153" s="13"/>
      <c r="E153" s="13"/>
      <c r="F153" s="14"/>
      <c r="G153" s="49"/>
      <c r="I153" s="25"/>
      <c r="J153" s="37">
        <f t="shared" si="9"/>
        <v>0</v>
      </c>
      <c r="K153" s="14">
        <f t="shared" si="10"/>
        <v>0</v>
      </c>
    </row>
    <row r="154" spans="1:11" x14ac:dyDescent="0.3">
      <c r="A154" s="10"/>
      <c r="B154" s="11"/>
      <c r="C154" s="12"/>
      <c r="D154" s="13"/>
      <c r="E154" s="13"/>
      <c r="F154" s="14"/>
      <c r="G154" s="49"/>
      <c r="I154" s="25"/>
      <c r="J154" s="37">
        <f t="shared" si="9"/>
        <v>0</v>
      </c>
      <c r="K154" s="14">
        <f t="shared" si="10"/>
        <v>0</v>
      </c>
    </row>
    <row r="155" spans="1:11" x14ac:dyDescent="0.3">
      <c r="A155" s="10"/>
      <c r="B155" s="11"/>
      <c r="C155" s="12"/>
      <c r="D155" s="13"/>
      <c r="E155" s="13"/>
      <c r="F155" s="14"/>
      <c r="G155" s="49"/>
      <c r="I155" s="25"/>
      <c r="J155" s="37">
        <f t="shared" si="9"/>
        <v>0</v>
      </c>
      <c r="K155" s="14">
        <f t="shared" si="10"/>
        <v>0</v>
      </c>
    </row>
    <row r="156" spans="1:11" x14ac:dyDescent="0.3">
      <c r="A156" s="10"/>
      <c r="B156" s="11"/>
      <c r="C156" s="12"/>
      <c r="D156" s="13"/>
      <c r="E156" s="13"/>
      <c r="F156" s="14"/>
      <c r="G156" s="49"/>
      <c r="I156" s="25"/>
      <c r="J156" s="37">
        <f t="shared" si="9"/>
        <v>0</v>
      </c>
      <c r="K156" s="14">
        <f t="shared" si="10"/>
        <v>0</v>
      </c>
    </row>
    <row r="157" spans="1:11" x14ac:dyDescent="0.3">
      <c r="A157" s="10"/>
      <c r="B157" s="11"/>
      <c r="C157" s="12"/>
      <c r="D157" s="13"/>
      <c r="E157" s="13"/>
      <c r="F157" s="14"/>
      <c r="G157" s="49"/>
      <c r="I157" s="25"/>
      <c r="J157" s="37">
        <f t="shared" si="9"/>
        <v>0</v>
      </c>
      <c r="K157" s="14">
        <f t="shared" si="10"/>
        <v>0</v>
      </c>
    </row>
    <row r="158" spans="1:11" x14ac:dyDescent="0.3">
      <c r="A158" s="10"/>
      <c r="B158" s="11"/>
      <c r="C158" s="12"/>
      <c r="D158" s="13"/>
      <c r="E158" s="13"/>
      <c r="F158" s="14"/>
      <c r="G158" s="49"/>
      <c r="I158" s="25"/>
      <c r="J158" s="37">
        <f t="shared" si="9"/>
        <v>0</v>
      </c>
      <c r="K158" s="14">
        <f t="shared" si="10"/>
        <v>0</v>
      </c>
    </row>
    <row r="159" spans="1:11" x14ac:dyDescent="0.3">
      <c r="A159" s="10"/>
      <c r="B159" s="11"/>
      <c r="C159" s="12"/>
      <c r="D159" s="13"/>
      <c r="E159" s="13"/>
      <c r="F159" s="14"/>
      <c r="G159" s="49"/>
      <c r="I159" s="25"/>
      <c r="J159" s="37">
        <f t="shared" si="9"/>
        <v>0</v>
      </c>
      <c r="K159" s="14">
        <f t="shared" si="10"/>
        <v>0</v>
      </c>
    </row>
    <row r="160" spans="1:11" x14ac:dyDescent="0.3">
      <c r="A160" s="10"/>
      <c r="B160" s="11"/>
      <c r="C160" s="12"/>
      <c r="D160" s="13"/>
      <c r="E160" s="13"/>
      <c r="F160" s="14"/>
      <c r="G160" s="49"/>
      <c r="I160" s="25"/>
      <c r="J160" s="37">
        <f t="shared" si="9"/>
        <v>0</v>
      </c>
      <c r="K160" s="14">
        <f t="shared" si="10"/>
        <v>0</v>
      </c>
    </row>
    <row r="161" spans="1:11" x14ac:dyDescent="0.3">
      <c r="A161" s="10"/>
      <c r="B161" s="11"/>
      <c r="C161" s="12"/>
      <c r="D161" s="13"/>
      <c r="E161" s="13"/>
      <c r="F161" s="14"/>
      <c r="G161" s="49"/>
      <c r="I161" s="25"/>
      <c r="J161" s="37">
        <f t="shared" si="9"/>
        <v>0</v>
      </c>
      <c r="K161" s="14">
        <f t="shared" si="10"/>
        <v>0</v>
      </c>
    </row>
    <row r="162" spans="1:11" x14ac:dyDescent="0.3">
      <c r="A162" s="10"/>
      <c r="B162" s="11"/>
      <c r="C162" s="12"/>
      <c r="D162" s="13"/>
      <c r="E162" s="13"/>
      <c r="F162" s="14"/>
      <c r="G162" s="49"/>
      <c r="I162" s="25"/>
      <c r="J162" s="37">
        <f t="shared" si="9"/>
        <v>0</v>
      </c>
      <c r="K162" s="14">
        <f t="shared" si="10"/>
        <v>0</v>
      </c>
    </row>
    <row r="163" spans="1:11" x14ac:dyDescent="0.3">
      <c r="A163" s="10"/>
      <c r="B163" s="11"/>
      <c r="C163" s="12"/>
      <c r="D163" s="13"/>
      <c r="E163" s="13"/>
      <c r="F163" s="14"/>
      <c r="G163" s="49"/>
      <c r="I163" s="25"/>
      <c r="J163" s="37">
        <f t="shared" si="9"/>
        <v>0</v>
      </c>
      <c r="K163" s="14">
        <f t="shared" si="10"/>
        <v>0</v>
      </c>
    </row>
    <row r="164" spans="1:11" x14ac:dyDescent="0.3">
      <c r="A164" s="10"/>
      <c r="B164" s="11"/>
      <c r="C164" s="12"/>
      <c r="D164" s="13"/>
      <c r="E164" s="13"/>
      <c r="F164" s="14"/>
      <c r="G164" s="49"/>
      <c r="I164" s="25"/>
      <c r="J164" s="37">
        <f t="shared" si="9"/>
        <v>0</v>
      </c>
      <c r="K164" s="14">
        <f t="shared" si="10"/>
        <v>0</v>
      </c>
    </row>
    <row r="165" spans="1:11" x14ac:dyDescent="0.3">
      <c r="A165" s="10"/>
      <c r="B165" s="11"/>
      <c r="C165" s="12"/>
      <c r="D165" s="13"/>
      <c r="E165" s="13"/>
      <c r="F165" s="14"/>
      <c r="G165" s="49"/>
      <c r="I165" s="25"/>
      <c r="J165" s="37">
        <f t="shared" si="9"/>
        <v>0</v>
      </c>
      <c r="K165" s="14">
        <f t="shared" si="10"/>
        <v>0</v>
      </c>
    </row>
    <row r="166" spans="1:11" x14ac:dyDescent="0.3">
      <c r="A166" s="10"/>
      <c r="B166" s="11"/>
      <c r="C166" s="12"/>
      <c r="D166" s="13"/>
      <c r="E166" s="13"/>
      <c r="F166" s="14"/>
      <c r="G166" s="49"/>
      <c r="I166" s="25"/>
      <c r="J166" s="37">
        <f t="shared" si="9"/>
        <v>0</v>
      </c>
      <c r="K166" s="14">
        <f t="shared" si="10"/>
        <v>0</v>
      </c>
    </row>
    <row r="167" spans="1:11" x14ac:dyDescent="0.3">
      <c r="A167" s="10"/>
      <c r="B167" s="11"/>
      <c r="C167" s="12"/>
      <c r="D167" s="13"/>
      <c r="E167" s="13"/>
      <c r="F167" s="14"/>
      <c r="G167" s="49"/>
      <c r="I167" s="25"/>
      <c r="J167" s="37">
        <f t="shared" si="9"/>
        <v>0</v>
      </c>
      <c r="K167" s="14">
        <f t="shared" si="10"/>
        <v>0</v>
      </c>
    </row>
    <row r="168" spans="1:11" x14ac:dyDescent="0.3">
      <c r="A168" s="10"/>
      <c r="B168" s="11"/>
      <c r="C168" s="12"/>
      <c r="D168" s="13"/>
      <c r="E168" s="13"/>
      <c r="F168" s="14"/>
      <c r="G168" s="49"/>
      <c r="I168" s="25"/>
      <c r="J168" s="37">
        <f t="shared" si="9"/>
        <v>0</v>
      </c>
      <c r="K168" s="14">
        <f t="shared" si="10"/>
        <v>0</v>
      </c>
    </row>
    <row r="169" spans="1:11" x14ac:dyDescent="0.3">
      <c r="A169" s="10"/>
      <c r="B169" s="11"/>
      <c r="C169" s="12"/>
      <c r="D169" s="13"/>
      <c r="E169" s="13"/>
      <c r="F169" s="14"/>
      <c r="G169" s="49"/>
      <c r="I169" s="25"/>
      <c r="J169" s="37">
        <f t="shared" si="9"/>
        <v>0</v>
      </c>
      <c r="K169" s="14">
        <f t="shared" si="10"/>
        <v>0</v>
      </c>
    </row>
    <row r="170" spans="1:11" x14ac:dyDescent="0.3">
      <c r="A170" s="10"/>
      <c r="B170" s="11"/>
      <c r="C170" s="12"/>
      <c r="D170" s="13"/>
      <c r="E170" s="13"/>
      <c r="F170" s="14"/>
      <c r="G170" s="49"/>
      <c r="I170" s="25"/>
      <c r="J170" s="37">
        <f t="shared" si="9"/>
        <v>0</v>
      </c>
      <c r="K170" s="14">
        <f t="shared" si="10"/>
        <v>0</v>
      </c>
    </row>
    <row r="171" spans="1:11" x14ac:dyDescent="0.3">
      <c r="A171" s="10"/>
      <c r="B171" s="11"/>
      <c r="C171" s="12"/>
      <c r="D171" s="13"/>
      <c r="E171" s="13"/>
      <c r="F171" s="14"/>
      <c r="G171" s="49"/>
      <c r="I171" s="25"/>
      <c r="J171" s="37">
        <f t="shared" si="9"/>
        <v>0</v>
      </c>
      <c r="K171" s="14">
        <f t="shared" si="10"/>
        <v>0</v>
      </c>
    </row>
    <row r="172" spans="1:11" x14ac:dyDescent="0.3">
      <c r="A172" s="10"/>
      <c r="B172" s="11"/>
      <c r="C172" s="12"/>
      <c r="D172" s="13"/>
      <c r="E172" s="13"/>
      <c r="F172" s="14"/>
      <c r="G172" s="49"/>
      <c r="I172" s="25"/>
      <c r="J172" s="37">
        <f t="shared" si="9"/>
        <v>0</v>
      </c>
      <c r="K172" s="14">
        <f t="shared" si="10"/>
        <v>0</v>
      </c>
    </row>
    <row r="173" spans="1:11" x14ac:dyDescent="0.3">
      <c r="A173" s="10"/>
      <c r="B173" s="11"/>
      <c r="C173" s="12"/>
      <c r="D173" s="13"/>
      <c r="E173" s="13"/>
      <c r="F173" s="14"/>
      <c r="G173" s="49"/>
      <c r="I173" s="25"/>
      <c r="J173" s="37">
        <f t="shared" si="9"/>
        <v>0</v>
      </c>
      <c r="K173" s="14">
        <f t="shared" si="10"/>
        <v>0</v>
      </c>
    </row>
    <row r="174" spans="1:11" x14ac:dyDescent="0.3">
      <c r="A174" s="10"/>
      <c r="B174" s="11"/>
      <c r="C174" s="12"/>
      <c r="D174" s="13"/>
      <c r="E174" s="13"/>
      <c r="F174" s="14"/>
      <c r="G174" s="49"/>
      <c r="I174" s="25"/>
      <c r="J174" s="37">
        <f t="shared" si="9"/>
        <v>0</v>
      </c>
      <c r="K174" s="14">
        <f t="shared" si="10"/>
        <v>0</v>
      </c>
    </row>
    <row r="175" spans="1:11" x14ac:dyDescent="0.3">
      <c r="A175" s="10"/>
      <c r="B175" s="11"/>
      <c r="C175" s="12"/>
      <c r="D175" s="13"/>
      <c r="E175" s="13"/>
      <c r="F175" s="14"/>
      <c r="G175" s="49"/>
      <c r="I175" s="25"/>
      <c r="J175" s="37">
        <f t="shared" si="9"/>
        <v>0</v>
      </c>
      <c r="K175" s="14">
        <f t="shared" si="10"/>
        <v>0</v>
      </c>
    </row>
    <row r="176" spans="1:11" x14ac:dyDescent="0.3">
      <c r="A176" s="10"/>
      <c r="B176" s="11"/>
      <c r="C176" s="12"/>
      <c r="D176" s="13"/>
      <c r="E176" s="13"/>
      <c r="F176" s="14"/>
      <c r="G176" s="49"/>
      <c r="I176" s="25"/>
      <c r="J176" s="37">
        <f t="shared" si="9"/>
        <v>0</v>
      </c>
      <c r="K176" s="14">
        <f t="shared" si="10"/>
        <v>0</v>
      </c>
    </row>
    <row r="177" spans="1:11" x14ac:dyDescent="0.3">
      <c r="A177" s="10"/>
      <c r="B177" s="11"/>
      <c r="C177" s="12"/>
      <c r="D177" s="13"/>
      <c r="E177" s="13"/>
      <c r="F177" s="14"/>
      <c r="G177" s="49"/>
      <c r="I177" s="25"/>
      <c r="J177" s="37">
        <f t="shared" si="9"/>
        <v>0</v>
      </c>
      <c r="K177" s="14">
        <f t="shared" si="10"/>
        <v>0</v>
      </c>
    </row>
    <row r="178" spans="1:11" x14ac:dyDescent="0.3">
      <c r="A178" s="10"/>
      <c r="B178" s="11"/>
      <c r="C178" s="12"/>
      <c r="D178" s="13"/>
      <c r="E178" s="13"/>
      <c r="F178" s="14"/>
      <c r="G178" s="49"/>
      <c r="I178" s="25"/>
      <c r="J178" s="37">
        <f t="shared" si="9"/>
        <v>0</v>
      </c>
      <c r="K178" s="14">
        <f t="shared" si="10"/>
        <v>0</v>
      </c>
    </row>
    <row r="179" spans="1:11" x14ac:dyDescent="0.3">
      <c r="A179" s="10"/>
      <c r="B179" s="11"/>
      <c r="C179" s="12"/>
      <c r="D179" s="13"/>
      <c r="E179" s="13"/>
      <c r="F179" s="14"/>
      <c r="G179" s="49"/>
      <c r="I179" s="25"/>
      <c r="J179" s="37">
        <f t="shared" si="9"/>
        <v>0</v>
      </c>
      <c r="K179" s="14">
        <f t="shared" si="10"/>
        <v>0</v>
      </c>
    </row>
    <row r="180" spans="1:11" x14ac:dyDescent="0.3">
      <c r="A180" s="10"/>
      <c r="B180" s="11"/>
      <c r="C180" s="12"/>
      <c r="D180" s="13"/>
      <c r="E180" s="13"/>
      <c r="F180" s="14"/>
      <c r="G180" s="49"/>
      <c r="I180" s="25"/>
      <c r="J180" s="37">
        <f t="shared" si="9"/>
        <v>0</v>
      </c>
      <c r="K180" s="14">
        <f t="shared" si="10"/>
        <v>0</v>
      </c>
    </row>
    <row r="181" spans="1:11" x14ac:dyDescent="0.3">
      <c r="A181" s="10"/>
      <c r="B181" s="11"/>
      <c r="C181" s="12"/>
      <c r="D181" s="13"/>
      <c r="E181" s="13"/>
      <c r="F181" s="14"/>
      <c r="G181" s="49"/>
      <c r="I181" s="25"/>
      <c r="J181" s="37">
        <f t="shared" si="9"/>
        <v>0</v>
      </c>
      <c r="K181" s="14">
        <f t="shared" si="10"/>
        <v>0</v>
      </c>
    </row>
    <row r="182" spans="1:11" x14ac:dyDescent="0.3">
      <c r="A182" s="10"/>
      <c r="B182" s="11"/>
      <c r="C182" s="12"/>
      <c r="D182" s="13"/>
      <c r="E182" s="13"/>
      <c r="F182" s="14"/>
      <c r="G182" s="49"/>
      <c r="I182" s="25"/>
      <c r="J182" s="37">
        <f t="shared" si="9"/>
        <v>0</v>
      </c>
      <c r="K182" s="14">
        <f t="shared" si="10"/>
        <v>0</v>
      </c>
    </row>
    <row r="183" spans="1:11" x14ac:dyDescent="0.3">
      <c r="A183" s="10"/>
      <c r="B183" s="11"/>
      <c r="C183" s="12"/>
      <c r="D183" s="13"/>
      <c r="E183" s="13"/>
      <c r="F183" s="14"/>
      <c r="G183" s="49"/>
      <c r="I183" s="25"/>
      <c r="J183" s="37">
        <f t="shared" si="9"/>
        <v>0</v>
      </c>
      <c r="K183" s="14">
        <f t="shared" si="10"/>
        <v>0</v>
      </c>
    </row>
    <row r="184" spans="1:11" x14ac:dyDescent="0.3">
      <c r="A184" s="10"/>
      <c r="B184" s="11"/>
      <c r="C184" s="12"/>
      <c r="D184" s="13"/>
      <c r="E184" s="13"/>
      <c r="F184" s="14"/>
      <c r="G184" s="49"/>
      <c r="I184" s="25"/>
      <c r="J184" s="37">
        <f t="shared" si="9"/>
        <v>0</v>
      </c>
      <c r="K184" s="14">
        <f t="shared" si="10"/>
        <v>0</v>
      </c>
    </row>
    <row r="185" spans="1:11" x14ac:dyDescent="0.3">
      <c r="A185" s="10"/>
      <c r="B185" s="11"/>
      <c r="C185" s="12"/>
      <c r="D185" s="13"/>
      <c r="E185" s="13"/>
      <c r="F185" s="14"/>
      <c r="G185" s="49"/>
      <c r="I185" s="25"/>
      <c r="J185" s="37">
        <f t="shared" si="9"/>
        <v>0</v>
      </c>
      <c r="K185" s="14">
        <f t="shared" si="10"/>
        <v>0</v>
      </c>
    </row>
    <row r="186" spans="1:11" x14ac:dyDescent="0.3">
      <c r="A186" s="10"/>
      <c r="B186" s="11"/>
      <c r="C186" s="12"/>
      <c r="D186" s="13"/>
      <c r="E186" s="13"/>
      <c r="F186" s="14"/>
      <c r="G186" s="49"/>
      <c r="I186" s="25"/>
      <c r="J186" s="37">
        <f t="shared" si="9"/>
        <v>0</v>
      </c>
      <c r="K186" s="14">
        <f t="shared" si="10"/>
        <v>0</v>
      </c>
    </row>
    <row r="187" spans="1:11" x14ac:dyDescent="0.3">
      <c r="A187" s="10"/>
      <c r="B187" s="11"/>
      <c r="C187" s="12"/>
      <c r="D187" s="13"/>
      <c r="E187" s="13"/>
      <c r="F187" s="14"/>
      <c r="G187" s="49"/>
      <c r="I187" s="25"/>
      <c r="J187" s="37">
        <f t="shared" si="9"/>
        <v>0</v>
      </c>
      <c r="K187" s="14">
        <f t="shared" si="10"/>
        <v>0</v>
      </c>
    </row>
    <row r="188" spans="1:11" x14ac:dyDescent="0.3">
      <c r="A188" s="10"/>
      <c r="B188" s="11"/>
      <c r="C188" s="12"/>
      <c r="D188" s="13"/>
      <c r="E188" s="13"/>
      <c r="F188" s="14"/>
      <c r="G188" s="49"/>
      <c r="I188" s="25"/>
      <c r="J188" s="37">
        <f t="shared" si="9"/>
        <v>0</v>
      </c>
      <c r="K188" s="14">
        <f t="shared" si="10"/>
        <v>0</v>
      </c>
    </row>
    <row r="189" spans="1:11" x14ac:dyDescent="0.3">
      <c r="A189" s="10"/>
      <c r="B189" s="11"/>
      <c r="C189" s="12"/>
      <c r="D189" s="13"/>
      <c r="E189" s="13"/>
      <c r="F189" s="14"/>
      <c r="G189" s="49"/>
      <c r="I189" s="25"/>
      <c r="J189" s="37">
        <f t="shared" si="9"/>
        <v>0</v>
      </c>
      <c r="K189" s="14">
        <f t="shared" si="10"/>
        <v>0</v>
      </c>
    </row>
    <row r="190" spans="1:11" x14ac:dyDescent="0.3">
      <c r="A190" s="10"/>
      <c r="B190" s="11"/>
      <c r="C190" s="12"/>
      <c r="D190" s="13"/>
      <c r="E190" s="13"/>
      <c r="F190" s="14"/>
      <c r="G190" s="49"/>
      <c r="I190" s="25"/>
      <c r="J190" s="37">
        <f t="shared" si="9"/>
        <v>0</v>
      </c>
      <c r="K190" s="14">
        <f t="shared" si="10"/>
        <v>0</v>
      </c>
    </row>
    <row r="191" spans="1:11" x14ac:dyDescent="0.3">
      <c r="A191" s="10"/>
      <c r="B191" s="11"/>
      <c r="C191" s="12"/>
      <c r="D191" s="13"/>
      <c r="E191" s="13"/>
      <c r="F191" s="14"/>
      <c r="G191" s="49"/>
      <c r="I191" s="25"/>
      <c r="J191" s="37">
        <f t="shared" si="9"/>
        <v>0</v>
      </c>
      <c r="K191" s="14">
        <f t="shared" si="10"/>
        <v>0</v>
      </c>
    </row>
    <row r="192" spans="1:11" x14ac:dyDescent="0.3">
      <c r="A192" s="10"/>
      <c r="B192" s="11"/>
      <c r="C192" s="12"/>
      <c r="D192" s="13"/>
      <c r="E192" s="13"/>
      <c r="F192" s="14"/>
      <c r="G192" s="49"/>
      <c r="I192" s="25"/>
      <c r="J192" s="37">
        <f t="shared" si="9"/>
        <v>0</v>
      </c>
      <c r="K192" s="14">
        <f t="shared" si="10"/>
        <v>0</v>
      </c>
    </row>
    <row r="193" spans="1:11" x14ac:dyDescent="0.3">
      <c r="A193" s="10"/>
      <c r="B193" s="11"/>
      <c r="C193" s="12"/>
      <c r="D193" s="13"/>
      <c r="E193" s="13"/>
      <c r="F193" s="14"/>
      <c r="G193" s="49"/>
      <c r="I193" s="25"/>
      <c r="J193" s="37">
        <f t="shared" si="9"/>
        <v>0</v>
      </c>
      <c r="K193" s="14">
        <f t="shared" si="10"/>
        <v>0</v>
      </c>
    </row>
    <row r="194" spans="1:11" x14ac:dyDescent="0.3">
      <c r="A194" s="10"/>
      <c r="B194" s="11"/>
      <c r="C194" s="12"/>
      <c r="D194" s="13"/>
      <c r="E194" s="13"/>
      <c r="F194" s="14"/>
      <c r="G194" s="49"/>
      <c r="I194" s="25"/>
      <c r="J194" s="37">
        <f t="shared" si="9"/>
        <v>0</v>
      </c>
      <c r="K194" s="14">
        <f t="shared" si="10"/>
        <v>0</v>
      </c>
    </row>
    <row r="195" spans="1:11" x14ac:dyDescent="0.3">
      <c r="J195" s="37">
        <f t="shared" si="9"/>
        <v>0</v>
      </c>
      <c r="K195" s="14">
        <f t="shared" si="10"/>
        <v>0</v>
      </c>
    </row>
    <row r="196" spans="1:11" x14ac:dyDescent="0.3">
      <c r="J196" s="37">
        <f t="shared" si="9"/>
        <v>0</v>
      </c>
      <c r="K196" s="14">
        <f t="shared" si="10"/>
        <v>0</v>
      </c>
    </row>
    <row r="197" spans="1:11" x14ac:dyDescent="0.3">
      <c r="J197" s="37">
        <f t="shared" si="9"/>
        <v>0</v>
      </c>
      <c r="K197" s="14">
        <f t="shared" si="10"/>
        <v>0</v>
      </c>
    </row>
    <row r="198" spans="1:11" x14ac:dyDescent="0.3">
      <c r="J198" s="37">
        <f t="shared" si="9"/>
        <v>0</v>
      </c>
      <c r="K198" s="14">
        <f t="shared" si="10"/>
        <v>0</v>
      </c>
    </row>
    <row r="199" spans="1:11" x14ac:dyDescent="0.3">
      <c r="J199" s="37">
        <f t="shared" ref="J199:J262" si="12">3300*F199*C199</f>
        <v>0</v>
      </c>
      <c r="K199" s="14">
        <f t="shared" ref="K199:K262" si="13">C199*F199</f>
        <v>0</v>
      </c>
    </row>
    <row r="200" spans="1:11" x14ac:dyDescent="0.3">
      <c r="J200" s="37">
        <f t="shared" si="12"/>
        <v>0</v>
      </c>
      <c r="K200" s="14">
        <f t="shared" si="13"/>
        <v>0</v>
      </c>
    </row>
    <row r="201" spans="1:11" x14ac:dyDescent="0.3">
      <c r="J201" s="37">
        <f t="shared" si="12"/>
        <v>0</v>
      </c>
      <c r="K201" s="14">
        <f t="shared" si="13"/>
        <v>0</v>
      </c>
    </row>
    <row r="202" spans="1:11" x14ac:dyDescent="0.3">
      <c r="J202" s="37">
        <f t="shared" si="12"/>
        <v>0</v>
      </c>
      <c r="K202" s="14">
        <f t="shared" si="13"/>
        <v>0</v>
      </c>
    </row>
    <row r="203" spans="1:11" x14ac:dyDescent="0.3">
      <c r="J203" s="37">
        <f t="shared" si="12"/>
        <v>0</v>
      </c>
      <c r="K203" s="14">
        <f t="shared" si="13"/>
        <v>0</v>
      </c>
    </row>
    <row r="204" spans="1:11" x14ac:dyDescent="0.3">
      <c r="J204" s="37">
        <f t="shared" si="12"/>
        <v>0</v>
      </c>
      <c r="K204" s="14">
        <f t="shared" si="13"/>
        <v>0</v>
      </c>
    </row>
    <row r="205" spans="1:11" x14ac:dyDescent="0.3">
      <c r="J205" s="37">
        <f t="shared" si="12"/>
        <v>0</v>
      </c>
      <c r="K205" s="14">
        <f t="shared" si="13"/>
        <v>0</v>
      </c>
    </row>
    <row r="206" spans="1:11" x14ac:dyDescent="0.3">
      <c r="J206" s="37">
        <f t="shared" si="12"/>
        <v>0</v>
      </c>
      <c r="K206" s="14">
        <f t="shared" si="13"/>
        <v>0</v>
      </c>
    </row>
    <row r="207" spans="1:11" x14ac:dyDescent="0.3">
      <c r="J207" s="37">
        <f t="shared" si="12"/>
        <v>0</v>
      </c>
      <c r="K207" s="14">
        <f t="shared" si="13"/>
        <v>0</v>
      </c>
    </row>
    <row r="208" spans="1:11" x14ac:dyDescent="0.3">
      <c r="J208" s="37">
        <f t="shared" si="12"/>
        <v>0</v>
      </c>
      <c r="K208" s="14">
        <f t="shared" si="13"/>
        <v>0</v>
      </c>
    </row>
    <row r="209" spans="10:11" x14ac:dyDescent="0.3">
      <c r="J209" s="37">
        <f t="shared" si="12"/>
        <v>0</v>
      </c>
      <c r="K209" s="14">
        <f t="shared" si="13"/>
        <v>0</v>
      </c>
    </row>
    <row r="210" spans="10:11" x14ac:dyDescent="0.3">
      <c r="J210" s="37">
        <f t="shared" si="12"/>
        <v>0</v>
      </c>
      <c r="K210" s="14">
        <f t="shared" si="13"/>
        <v>0</v>
      </c>
    </row>
    <row r="211" spans="10:11" x14ac:dyDescent="0.3">
      <c r="J211" s="37">
        <f t="shared" si="12"/>
        <v>0</v>
      </c>
      <c r="K211" s="14">
        <f t="shared" si="13"/>
        <v>0</v>
      </c>
    </row>
    <row r="212" spans="10:11" x14ac:dyDescent="0.3">
      <c r="J212" s="37">
        <f t="shared" si="12"/>
        <v>0</v>
      </c>
      <c r="K212" s="14">
        <f t="shared" si="13"/>
        <v>0</v>
      </c>
    </row>
    <row r="213" spans="10:11" x14ac:dyDescent="0.3">
      <c r="J213" s="37">
        <f t="shared" si="12"/>
        <v>0</v>
      </c>
      <c r="K213" s="14">
        <f t="shared" si="13"/>
        <v>0</v>
      </c>
    </row>
    <row r="214" spans="10:11" x14ac:dyDescent="0.3">
      <c r="J214" s="37">
        <f t="shared" si="12"/>
        <v>0</v>
      </c>
      <c r="K214" s="14">
        <f t="shared" si="13"/>
        <v>0</v>
      </c>
    </row>
    <row r="215" spans="10:11" x14ac:dyDescent="0.3">
      <c r="J215" s="37">
        <f t="shared" si="12"/>
        <v>0</v>
      </c>
      <c r="K215" s="14">
        <f t="shared" si="13"/>
        <v>0</v>
      </c>
    </row>
    <row r="216" spans="10:11" x14ac:dyDescent="0.3">
      <c r="J216" s="37">
        <f t="shared" si="12"/>
        <v>0</v>
      </c>
      <c r="K216" s="14">
        <f t="shared" si="13"/>
        <v>0</v>
      </c>
    </row>
    <row r="217" spans="10:11" x14ac:dyDescent="0.3">
      <c r="J217" s="37">
        <f t="shared" si="12"/>
        <v>0</v>
      </c>
      <c r="K217" s="14">
        <f t="shared" si="13"/>
        <v>0</v>
      </c>
    </row>
    <row r="218" spans="10:11" x14ac:dyDescent="0.3">
      <c r="J218" s="37">
        <f t="shared" si="12"/>
        <v>0</v>
      </c>
      <c r="K218" s="14">
        <f t="shared" si="13"/>
        <v>0</v>
      </c>
    </row>
    <row r="219" spans="10:11" x14ac:dyDescent="0.3">
      <c r="J219" s="37">
        <f t="shared" si="12"/>
        <v>0</v>
      </c>
      <c r="K219" s="14">
        <f t="shared" si="13"/>
        <v>0</v>
      </c>
    </row>
    <row r="220" spans="10:11" x14ac:dyDescent="0.3">
      <c r="J220" s="37">
        <f t="shared" si="12"/>
        <v>0</v>
      </c>
      <c r="K220" s="14">
        <f t="shared" si="13"/>
        <v>0</v>
      </c>
    </row>
    <row r="221" spans="10:11" x14ac:dyDescent="0.3">
      <c r="J221" s="37">
        <f t="shared" si="12"/>
        <v>0</v>
      </c>
      <c r="K221" s="14">
        <f t="shared" si="13"/>
        <v>0</v>
      </c>
    </row>
    <row r="222" spans="10:11" x14ac:dyDescent="0.3">
      <c r="J222" s="37">
        <f t="shared" si="12"/>
        <v>0</v>
      </c>
      <c r="K222" s="14">
        <f t="shared" si="13"/>
        <v>0</v>
      </c>
    </row>
    <row r="223" spans="10:11" x14ac:dyDescent="0.3">
      <c r="J223" s="37">
        <f t="shared" si="12"/>
        <v>0</v>
      </c>
      <c r="K223" s="14">
        <f t="shared" si="13"/>
        <v>0</v>
      </c>
    </row>
    <row r="224" spans="10:11" x14ac:dyDescent="0.3">
      <c r="J224" s="37">
        <f t="shared" si="12"/>
        <v>0</v>
      </c>
      <c r="K224" s="14">
        <f t="shared" si="13"/>
        <v>0</v>
      </c>
    </row>
    <row r="225" spans="10:11" x14ac:dyDescent="0.3">
      <c r="J225" s="37">
        <f t="shared" si="12"/>
        <v>0</v>
      </c>
      <c r="K225" s="14">
        <f t="shared" si="13"/>
        <v>0</v>
      </c>
    </row>
    <row r="226" spans="10:11" x14ac:dyDescent="0.3">
      <c r="J226" s="37">
        <f t="shared" si="12"/>
        <v>0</v>
      </c>
      <c r="K226" s="14">
        <f t="shared" si="13"/>
        <v>0</v>
      </c>
    </row>
    <row r="227" spans="10:11" x14ac:dyDescent="0.3">
      <c r="J227" s="37">
        <f t="shared" si="12"/>
        <v>0</v>
      </c>
      <c r="K227" s="14">
        <f t="shared" si="13"/>
        <v>0</v>
      </c>
    </row>
    <row r="228" spans="10:11" x14ac:dyDescent="0.3">
      <c r="J228" s="37">
        <f t="shared" si="12"/>
        <v>0</v>
      </c>
      <c r="K228" s="14">
        <f t="shared" si="13"/>
        <v>0</v>
      </c>
    </row>
    <row r="229" spans="10:11" x14ac:dyDescent="0.3">
      <c r="J229" s="37">
        <f t="shared" si="12"/>
        <v>0</v>
      </c>
      <c r="K229" s="14">
        <f t="shared" si="13"/>
        <v>0</v>
      </c>
    </row>
    <row r="230" spans="10:11" x14ac:dyDescent="0.3">
      <c r="J230" s="37">
        <f t="shared" si="12"/>
        <v>0</v>
      </c>
      <c r="K230" s="14">
        <f t="shared" si="13"/>
        <v>0</v>
      </c>
    </row>
    <row r="231" spans="10:11" x14ac:dyDescent="0.3">
      <c r="J231" s="37">
        <f t="shared" si="12"/>
        <v>0</v>
      </c>
      <c r="K231" s="14">
        <f t="shared" si="13"/>
        <v>0</v>
      </c>
    </row>
    <row r="232" spans="10:11" x14ac:dyDescent="0.3">
      <c r="J232" s="37">
        <f t="shared" si="12"/>
        <v>0</v>
      </c>
      <c r="K232" s="14">
        <f t="shared" si="13"/>
        <v>0</v>
      </c>
    </row>
    <row r="233" spans="10:11" x14ac:dyDescent="0.3">
      <c r="J233" s="37">
        <f t="shared" si="12"/>
        <v>0</v>
      </c>
      <c r="K233" s="14">
        <f t="shared" si="13"/>
        <v>0</v>
      </c>
    </row>
    <row r="234" spans="10:11" x14ac:dyDescent="0.3">
      <c r="J234" s="37">
        <f t="shared" si="12"/>
        <v>0</v>
      </c>
      <c r="K234" s="14">
        <f t="shared" si="13"/>
        <v>0</v>
      </c>
    </row>
    <row r="235" spans="10:11" x14ac:dyDescent="0.3">
      <c r="J235" s="37">
        <f t="shared" si="12"/>
        <v>0</v>
      </c>
      <c r="K235" s="14">
        <f t="shared" si="13"/>
        <v>0</v>
      </c>
    </row>
    <row r="236" spans="10:11" x14ac:dyDescent="0.3">
      <c r="J236" s="37">
        <f t="shared" si="12"/>
        <v>0</v>
      </c>
      <c r="K236" s="14">
        <f t="shared" si="13"/>
        <v>0</v>
      </c>
    </row>
    <row r="237" spans="10:11" x14ac:dyDescent="0.3">
      <c r="J237" s="37">
        <f t="shared" si="12"/>
        <v>0</v>
      </c>
      <c r="K237" s="14">
        <f t="shared" si="13"/>
        <v>0</v>
      </c>
    </row>
    <row r="238" spans="10:11" x14ac:dyDescent="0.3">
      <c r="J238" s="37">
        <f t="shared" si="12"/>
        <v>0</v>
      </c>
      <c r="K238" s="14">
        <f t="shared" si="13"/>
        <v>0</v>
      </c>
    </row>
    <row r="239" spans="10:11" x14ac:dyDescent="0.3">
      <c r="J239" s="37">
        <f t="shared" si="12"/>
        <v>0</v>
      </c>
      <c r="K239" s="14">
        <f t="shared" si="13"/>
        <v>0</v>
      </c>
    </row>
    <row r="240" spans="10:11" x14ac:dyDescent="0.3">
      <c r="J240" s="37">
        <f t="shared" si="12"/>
        <v>0</v>
      </c>
      <c r="K240" s="14">
        <f t="shared" si="13"/>
        <v>0</v>
      </c>
    </row>
    <row r="241" spans="10:11" x14ac:dyDescent="0.3">
      <c r="J241" s="37">
        <f t="shared" si="12"/>
        <v>0</v>
      </c>
      <c r="K241" s="14">
        <f t="shared" si="13"/>
        <v>0</v>
      </c>
    </row>
    <row r="242" spans="10:11" x14ac:dyDescent="0.3">
      <c r="J242" s="37">
        <f t="shared" si="12"/>
        <v>0</v>
      </c>
      <c r="K242" s="14">
        <f t="shared" si="13"/>
        <v>0</v>
      </c>
    </row>
    <row r="243" spans="10:11" x14ac:dyDescent="0.3">
      <c r="J243" s="37">
        <f t="shared" si="12"/>
        <v>0</v>
      </c>
      <c r="K243" s="14">
        <f t="shared" si="13"/>
        <v>0</v>
      </c>
    </row>
    <row r="244" spans="10:11" x14ac:dyDescent="0.3">
      <c r="J244" s="37">
        <f t="shared" si="12"/>
        <v>0</v>
      </c>
      <c r="K244" s="14">
        <f t="shared" si="13"/>
        <v>0</v>
      </c>
    </row>
    <row r="245" spans="10:11" x14ac:dyDescent="0.3">
      <c r="J245" s="37">
        <f t="shared" si="12"/>
        <v>0</v>
      </c>
      <c r="K245" s="14">
        <f t="shared" si="13"/>
        <v>0</v>
      </c>
    </row>
    <row r="246" spans="10:11" x14ac:dyDescent="0.3">
      <c r="J246" s="37">
        <f t="shared" si="12"/>
        <v>0</v>
      </c>
      <c r="K246" s="14">
        <f t="shared" si="13"/>
        <v>0</v>
      </c>
    </row>
    <row r="247" spans="10:11" x14ac:dyDescent="0.3">
      <c r="J247" s="37">
        <f t="shared" si="12"/>
        <v>0</v>
      </c>
      <c r="K247" s="14">
        <f t="shared" si="13"/>
        <v>0</v>
      </c>
    </row>
    <row r="248" spans="10:11" x14ac:dyDescent="0.3">
      <c r="J248" s="37">
        <f t="shared" si="12"/>
        <v>0</v>
      </c>
      <c r="K248" s="14">
        <f t="shared" si="13"/>
        <v>0</v>
      </c>
    </row>
    <row r="249" spans="10:11" x14ac:dyDescent="0.3">
      <c r="J249" s="37">
        <f t="shared" si="12"/>
        <v>0</v>
      </c>
      <c r="K249" s="14">
        <f t="shared" si="13"/>
        <v>0</v>
      </c>
    </row>
    <row r="250" spans="10:11" x14ac:dyDescent="0.3">
      <c r="J250" s="37">
        <f t="shared" si="12"/>
        <v>0</v>
      </c>
      <c r="K250" s="14">
        <f t="shared" si="13"/>
        <v>0</v>
      </c>
    </row>
    <row r="251" spans="10:11" x14ac:dyDescent="0.3">
      <c r="J251" s="37">
        <f t="shared" si="12"/>
        <v>0</v>
      </c>
      <c r="K251" s="14">
        <f t="shared" si="13"/>
        <v>0</v>
      </c>
    </row>
    <row r="252" spans="10:11" x14ac:dyDescent="0.3">
      <c r="J252" s="37">
        <f t="shared" si="12"/>
        <v>0</v>
      </c>
      <c r="K252" s="14">
        <f t="shared" si="13"/>
        <v>0</v>
      </c>
    </row>
    <row r="253" spans="10:11" x14ac:dyDescent="0.3">
      <c r="J253" s="37">
        <f t="shared" si="12"/>
        <v>0</v>
      </c>
      <c r="K253" s="14">
        <f t="shared" si="13"/>
        <v>0</v>
      </c>
    </row>
    <row r="254" spans="10:11" x14ac:dyDescent="0.3">
      <c r="J254" s="37">
        <f t="shared" si="12"/>
        <v>0</v>
      </c>
      <c r="K254" s="14">
        <f t="shared" si="13"/>
        <v>0</v>
      </c>
    </row>
    <row r="255" spans="10:11" x14ac:dyDescent="0.3">
      <c r="J255" s="37">
        <f t="shared" si="12"/>
        <v>0</v>
      </c>
      <c r="K255" s="14">
        <f t="shared" si="13"/>
        <v>0</v>
      </c>
    </row>
    <row r="256" spans="10:11" x14ac:dyDescent="0.3">
      <c r="J256" s="37">
        <f t="shared" si="12"/>
        <v>0</v>
      </c>
      <c r="K256" s="14">
        <f t="shared" si="13"/>
        <v>0</v>
      </c>
    </row>
    <row r="257" spans="10:11" x14ac:dyDescent="0.3">
      <c r="J257" s="37">
        <f t="shared" si="12"/>
        <v>0</v>
      </c>
      <c r="K257" s="14">
        <f t="shared" si="13"/>
        <v>0</v>
      </c>
    </row>
    <row r="258" spans="10:11" x14ac:dyDescent="0.3">
      <c r="J258" s="37">
        <f t="shared" si="12"/>
        <v>0</v>
      </c>
      <c r="K258" s="14">
        <f t="shared" si="13"/>
        <v>0</v>
      </c>
    </row>
    <row r="259" spans="10:11" x14ac:dyDescent="0.3">
      <c r="J259" s="37">
        <f t="shared" si="12"/>
        <v>0</v>
      </c>
      <c r="K259" s="14">
        <f t="shared" si="13"/>
        <v>0</v>
      </c>
    </row>
    <row r="260" spans="10:11" x14ac:dyDescent="0.3">
      <c r="J260" s="37">
        <f t="shared" si="12"/>
        <v>0</v>
      </c>
      <c r="K260" s="14">
        <f t="shared" si="13"/>
        <v>0</v>
      </c>
    </row>
    <row r="261" spans="10:11" x14ac:dyDescent="0.3">
      <c r="J261" s="37">
        <f t="shared" si="12"/>
        <v>0</v>
      </c>
      <c r="K261" s="14">
        <f t="shared" si="13"/>
        <v>0</v>
      </c>
    </row>
    <row r="262" spans="10:11" x14ac:dyDescent="0.3">
      <c r="J262" s="37">
        <f t="shared" si="12"/>
        <v>0</v>
      </c>
      <c r="K262" s="14">
        <f t="shared" si="13"/>
        <v>0</v>
      </c>
    </row>
    <row r="263" spans="10:11" x14ac:dyDescent="0.3">
      <c r="J263" s="37">
        <f t="shared" ref="J263:J326" si="14">3300*F263*C263</f>
        <v>0</v>
      </c>
      <c r="K263" s="14">
        <f t="shared" ref="K263:K326" si="15">C263*F263</f>
        <v>0</v>
      </c>
    </row>
    <row r="264" spans="10:11" x14ac:dyDescent="0.3">
      <c r="J264" s="37">
        <f t="shared" si="14"/>
        <v>0</v>
      </c>
      <c r="K264" s="14">
        <f t="shared" si="15"/>
        <v>0</v>
      </c>
    </row>
    <row r="265" spans="10:11" x14ac:dyDescent="0.3">
      <c r="J265" s="37">
        <f t="shared" si="14"/>
        <v>0</v>
      </c>
      <c r="K265" s="14">
        <f t="shared" si="15"/>
        <v>0</v>
      </c>
    </row>
    <row r="266" spans="10:11" x14ac:dyDescent="0.3">
      <c r="J266" s="37">
        <f t="shared" si="14"/>
        <v>0</v>
      </c>
      <c r="K266" s="14">
        <f t="shared" si="15"/>
        <v>0</v>
      </c>
    </row>
    <row r="267" spans="10:11" x14ac:dyDescent="0.3">
      <c r="J267" s="37">
        <f t="shared" si="14"/>
        <v>0</v>
      </c>
      <c r="K267" s="14">
        <f t="shared" si="15"/>
        <v>0</v>
      </c>
    </row>
    <row r="268" spans="10:11" x14ac:dyDescent="0.3">
      <c r="J268" s="37">
        <f t="shared" si="14"/>
        <v>0</v>
      </c>
      <c r="K268" s="14">
        <f t="shared" si="15"/>
        <v>0</v>
      </c>
    </row>
    <row r="269" spans="10:11" x14ac:dyDescent="0.3">
      <c r="J269" s="37">
        <f t="shared" si="14"/>
        <v>0</v>
      </c>
      <c r="K269" s="14">
        <f t="shared" si="15"/>
        <v>0</v>
      </c>
    </row>
    <row r="270" spans="10:11" x14ac:dyDescent="0.3">
      <c r="J270" s="37">
        <f t="shared" si="14"/>
        <v>0</v>
      </c>
      <c r="K270" s="14">
        <f t="shared" si="15"/>
        <v>0</v>
      </c>
    </row>
    <row r="271" spans="10:11" x14ac:dyDescent="0.3">
      <c r="J271" s="37">
        <f t="shared" si="14"/>
        <v>0</v>
      </c>
      <c r="K271" s="14">
        <f t="shared" si="15"/>
        <v>0</v>
      </c>
    </row>
    <row r="272" spans="10:11" x14ac:dyDescent="0.3">
      <c r="J272" s="37">
        <f t="shared" si="14"/>
        <v>0</v>
      </c>
      <c r="K272" s="14">
        <f t="shared" si="15"/>
        <v>0</v>
      </c>
    </row>
    <row r="273" spans="10:11" x14ac:dyDescent="0.3">
      <c r="J273" s="37">
        <f t="shared" si="14"/>
        <v>0</v>
      </c>
      <c r="K273" s="14">
        <f t="shared" si="15"/>
        <v>0</v>
      </c>
    </row>
    <row r="274" spans="10:11" x14ac:dyDescent="0.3">
      <c r="J274" s="37">
        <f t="shared" si="14"/>
        <v>0</v>
      </c>
      <c r="K274" s="14">
        <f t="shared" si="15"/>
        <v>0</v>
      </c>
    </row>
    <row r="275" spans="10:11" x14ac:dyDescent="0.3">
      <c r="J275" s="37">
        <f t="shared" si="14"/>
        <v>0</v>
      </c>
      <c r="K275" s="14">
        <f t="shared" si="15"/>
        <v>0</v>
      </c>
    </row>
    <row r="276" spans="10:11" x14ac:dyDescent="0.3">
      <c r="J276" s="37">
        <f t="shared" si="14"/>
        <v>0</v>
      </c>
      <c r="K276" s="14">
        <f t="shared" si="15"/>
        <v>0</v>
      </c>
    </row>
    <row r="277" spans="10:11" x14ac:dyDescent="0.3">
      <c r="J277" s="37">
        <f t="shared" si="14"/>
        <v>0</v>
      </c>
      <c r="K277" s="14">
        <f t="shared" si="15"/>
        <v>0</v>
      </c>
    </row>
    <row r="278" spans="10:11" x14ac:dyDescent="0.3">
      <c r="J278" s="37">
        <f t="shared" si="14"/>
        <v>0</v>
      </c>
      <c r="K278" s="14">
        <f t="shared" si="15"/>
        <v>0</v>
      </c>
    </row>
    <row r="279" spans="10:11" x14ac:dyDescent="0.3">
      <c r="J279" s="37">
        <f t="shared" si="14"/>
        <v>0</v>
      </c>
      <c r="K279" s="14">
        <f t="shared" si="15"/>
        <v>0</v>
      </c>
    </row>
    <row r="280" spans="10:11" x14ac:dyDescent="0.3">
      <c r="J280" s="37">
        <f t="shared" si="14"/>
        <v>0</v>
      </c>
      <c r="K280" s="14">
        <f t="shared" si="15"/>
        <v>0</v>
      </c>
    </row>
    <row r="281" spans="10:11" x14ac:dyDescent="0.3">
      <c r="J281" s="37">
        <f t="shared" si="14"/>
        <v>0</v>
      </c>
      <c r="K281" s="14">
        <f t="shared" si="15"/>
        <v>0</v>
      </c>
    </row>
    <row r="282" spans="10:11" x14ac:dyDescent="0.3">
      <c r="J282" s="37">
        <f t="shared" si="14"/>
        <v>0</v>
      </c>
      <c r="K282" s="14">
        <f t="shared" si="15"/>
        <v>0</v>
      </c>
    </row>
    <row r="283" spans="10:11" x14ac:dyDescent="0.3">
      <c r="J283" s="37">
        <f t="shared" si="14"/>
        <v>0</v>
      </c>
      <c r="K283" s="14">
        <f t="shared" si="15"/>
        <v>0</v>
      </c>
    </row>
    <row r="284" spans="10:11" x14ac:dyDescent="0.3">
      <c r="J284" s="37">
        <f t="shared" si="14"/>
        <v>0</v>
      </c>
      <c r="K284" s="14">
        <f t="shared" si="15"/>
        <v>0</v>
      </c>
    </row>
    <row r="285" spans="10:11" x14ac:dyDescent="0.3">
      <c r="J285" s="37">
        <f t="shared" si="14"/>
        <v>0</v>
      </c>
      <c r="K285" s="14">
        <f t="shared" si="15"/>
        <v>0</v>
      </c>
    </row>
    <row r="286" spans="10:11" x14ac:dyDescent="0.3">
      <c r="J286" s="37">
        <f t="shared" si="14"/>
        <v>0</v>
      </c>
      <c r="K286" s="14">
        <f t="shared" si="15"/>
        <v>0</v>
      </c>
    </row>
    <row r="287" spans="10:11" x14ac:dyDescent="0.3">
      <c r="J287" s="37">
        <f t="shared" si="14"/>
        <v>0</v>
      </c>
      <c r="K287" s="14">
        <f t="shared" si="15"/>
        <v>0</v>
      </c>
    </row>
    <row r="288" spans="10:11" x14ac:dyDescent="0.3">
      <c r="J288" s="37">
        <f t="shared" si="14"/>
        <v>0</v>
      </c>
      <c r="K288" s="14">
        <f t="shared" si="15"/>
        <v>0</v>
      </c>
    </row>
    <row r="289" spans="10:11" x14ac:dyDescent="0.3">
      <c r="J289" s="37">
        <f t="shared" si="14"/>
        <v>0</v>
      </c>
      <c r="K289" s="14">
        <f t="shared" si="15"/>
        <v>0</v>
      </c>
    </row>
    <row r="290" spans="10:11" x14ac:dyDescent="0.3">
      <c r="J290" s="37">
        <f t="shared" si="14"/>
        <v>0</v>
      </c>
      <c r="K290" s="14">
        <f t="shared" si="15"/>
        <v>0</v>
      </c>
    </row>
    <row r="291" spans="10:11" x14ac:dyDescent="0.3">
      <c r="J291" s="37">
        <f t="shared" si="14"/>
        <v>0</v>
      </c>
      <c r="K291" s="14">
        <f t="shared" si="15"/>
        <v>0</v>
      </c>
    </row>
    <row r="292" spans="10:11" x14ac:dyDescent="0.3">
      <c r="J292" s="37">
        <f t="shared" si="14"/>
        <v>0</v>
      </c>
      <c r="K292" s="14">
        <f t="shared" si="15"/>
        <v>0</v>
      </c>
    </row>
    <row r="293" spans="10:11" x14ac:dyDescent="0.3">
      <c r="J293" s="37">
        <f t="shared" si="14"/>
        <v>0</v>
      </c>
      <c r="K293" s="14">
        <f t="shared" si="15"/>
        <v>0</v>
      </c>
    </row>
    <row r="294" spans="10:11" x14ac:dyDescent="0.3">
      <c r="J294" s="37">
        <f t="shared" si="14"/>
        <v>0</v>
      </c>
      <c r="K294" s="14">
        <f t="shared" si="15"/>
        <v>0</v>
      </c>
    </row>
    <row r="295" spans="10:11" x14ac:dyDescent="0.3">
      <c r="J295" s="37">
        <f t="shared" si="14"/>
        <v>0</v>
      </c>
      <c r="K295" s="14">
        <f t="shared" si="15"/>
        <v>0</v>
      </c>
    </row>
    <row r="296" spans="10:11" x14ac:dyDescent="0.3">
      <c r="J296" s="37">
        <f t="shared" si="14"/>
        <v>0</v>
      </c>
      <c r="K296" s="14">
        <f t="shared" si="15"/>
        <v>0</v>
      </c>
    </row>
    <row r="297" spans="10:11" x14ac:dyDescent="0.3">
      <c r="J297" s="37">
        <f t="shared" si="14"/>
        <v>0</v>
      </c>
      <c r="K297" s="14">
        <f t="shared" si="15"/>
        <v>0</v>
      </c>
    </row>
    <row r="298" spans="10:11" x14ac:dyDescent="0.3">
      <c r="J298" s="37">
        <f t="shared" si="14"/>
        <v>0</v>
      </c>
      <c r="K298" s="14">
        <f t="shared" si="15"/>
        <v>0</v>
      </c>
    </row>
    <row r="299" spans="10:11" x14ac:dyDescent="0.3">
      <c r="J299" s="37">
        <f t="shared" si="14"/>
        <v>0</v>
      </c>
      <c r="K299" s="14">
        <f t="shared" si="15"/>
        <v>0</v>
      </c>
    </row>
    <row r="300" spans="10:11" x14ac:dyDescent="0.3">
      <c r="J300" s="37">
        <f t="shared" si="14"/>
        <v>0</v>
      </c>
      <c r="K300" s="14">
        <f t="shared" si="15"/>
        <v>0</v>
      </c>
    </row>
    <row r="301" spans="10:11" x14ac:dyDescent="0.3">
      <c r="J301" s="37">
        <f t="shared" si="14"/>
        <v>0</v>
      </c>
      <c r="K301" s="14">
        <f t="shared" si="15"/>
        <v>0</v>
      </c>
    </row>
    <row r="302" spans="10:11" x14ac:dyDescent="0.3">
      <c r="J302" s="37">
        <f t="shared" si="14"/>
        <v>0</v>
      </c>
      <c r="K302" s="14">
        <f t="shared" si="15"/>
        <v>0</v>
      </c>
    </row>
    <row r="303" spans="10:11" x14ac:dyDescent="0.3">
      <c r="J303" s="37">
        <f t="shared" si="14"/>
        <v>0</v>
      </c>
      <c r="K303" s="14">
        <f t="shared" si="15"/>
        <v>0</v>
      </c>
    </row>
    <row r="304" spans="10:11" x14ac:dyDescent="0.3">
      <c r="J304" s="37">
        <f t="shared" si="14"/>
        <v>0</v>
      </c>
      <c r="K304" s="14">
        <f t="shared" si="15"/>
        <v>0</v>
      </c>
    </row>
    <row r="305" spans="10:11" x14ac:dyDescent="0.3">
      <c r="J305" s="37">
        <f t="shared" si="14"/>
        <v>0</v>
      </c>
      <c r="K305" s="14">
        <f t="shared" si="15"/>
        <v>0</v>
      </c>
    </row>
    <row r="306" spans="10:11" x14ac:dyDescent="0.3">
      <c r="J306" s="37">
        <f t="shared" si="14"/>
        <v>0</v>
      </c>
      <c r="K306" s="14">
        <f t="shared" si="15"/>
        <v>0</v>
      </c>
    </row>
    <row r="307" spans="10:11" x14ac:dyDescent="0.3">
      <c r="J307" s="37">
        <f t="shared" si="14"/>
        <v>0</v>
      </c>
      <c r="K307" s="14">
        <f t="shared" si="15"/>
        <v>0</v>
      </c>
    </row>
    <row r="308" spans="10:11" x14ac:dyDescent="0.3">
      <c r="J308" s="37">
        <f t="shared" si="14"/>
        <v>0</v>
      </c>
      <c r="K308" s="14">
        <f t="shared" si="15"/>
        <v>0</v>
      </c>
    </row>
    <row r="309" spans="10:11" x14ac:dyDescent="0.3">
      <c r="J309" s="37">
        <f t="shared" si="14"/>
        <v>0</v>
      </c>
      <c r="K309" s="14">
        <f t="shared" si="15"/>
        <v>0</v>
      </c>
    </row>
    <row r="310" spans="10:11" x14ac:dyDescent="0.3">
      <c r="J310" s="37">
        <f t="shared" si="14"/>
        <v>0</v>
      </c>
      <c r="K310" s="14">
        <f t="shared" si="15"/>
        <v>0</v>
      </c>
    </row>
    <row r="311" spans="10:11" x14ac:dyDescent="0.3">
      <c r="J311" s="37">
        <f t="shared" si="14"/>
        <v>0</v>
      </c>
      <c r="K311" s="14">
        <f t="shared" si="15"/>
        <v>0</v>
      </c>
    </row>
    <row r="312" spans="10:11" x14ac:dyDescent="0.3">
      <c r="J312" s="37">
        <f t="shared" si="14"/>
        <v>0</v>
      </c>
      <c r="K312" s="14">
        <f t="shared" si="15"/>
        <v>0</v>
      </c>
    </row>
    <row r="313" spans="10:11" x14ac:dyDescent="0.3">
      <c r="J313" s="37">
        <f t="shared" si="14"/>
        <v>0</v>
      </c>
      <c r="K313" s="14">
        <f t="shared" si="15"/>
        <v>0</v>
      </c>
    </row>
    <row r="314" spans="10:11" x14ac:dyDescent="0.3">
      <c r="J314" s="37">
        <f t="shared" si="14"/>
        <v>0</v>
      </c>
      <c r="K314" s="14">
        <f t="shared" si="15"/>
        <v>0</v>
      </c>
    </row>
    <row r="315" spans="10:11" x14ac:dyDescent="0.3">
      <c r="J315" s="37">
        <f t="shared" si="14"/>
        <v>0</v>
      </c>
      <c r="K315" s="14">
        <f t="shared" si="15"/>
        <v>0</v>
      </c>
    </row>
    <row r="316" spans="10:11" x14ac:dyDescent="0.3">
      <c r="J316" s="37">
        <f t="shared" si="14"/>
        <v>0</v>
      </c>
      <c r="K316" s="14">
        <f t="shared" si="15"/>
        <v>0</v>
      </c>
    </row>
    <row r="317" spans="10:11" x14ac:dyDescent="0.3">
      <c r="J317" s="37">
        <f t="shared" si="14"/>
        <v>0</v>
      </c>
      <c r="K317" s="14">
        <f t="shared" si="15"/>
        <v>0</v>
      </c>
    </row>
    <row r="318" spans="10:11" x14ac:dyDescent="0.3">
      <c r="J318" s="37">
        <f t="shared" si="14"/>
        <v>0</v>
      </c>
      <c r="K318" s="14">
        <f t="shared" si="15"/>
        <v>0</v>
      </c>
    </row>
    <row r="319" spans="10:11" x14ac:dyDescent="0.3">
      <c r="J319" s="37">
        <f t="shared" si="14"/>
        <v>0</v>
      </c>
      <c r="K319" s="14">
        <f t="shared" si="15"/>
        <v>0</v>
      </c>
    </row>
    <row r="320" spans="10:11" x14ac:dyDescent="0.3">
      <c r="J320" s="37">
        <f t="shared" si="14"/>
        <v>0</v>
      </c>
      <c r="K320" s="14">
        <f t="shared" si="15"/>
        <v>0</v>
      </c>
    </row>
    <row r="321" spans="10:11" x14ac:dyDescent="0.3">
      <c r="J321" s="37">
        <f t="shared" si="14"/>
        <v>0</v>
      </c>
      <c r="K321" s="14">
        <f t="shared" si="15"/>
        <v>0</v>
      </c>
    </row>
    <row r="322" spans="10:11" x14ac:dyDescent="0.3">
      <c r="J322" s="37">
        <f t="shared" si="14"/>
        <v>0</v>
      </c>
      <c r="K322" s="14">
        <f t="shared" si="15"/>
        <v>0</v>
      </c>
    </row>
    <row r="323" spans="10:11" x14ac:dyDescent="0.3">
      <c r="J323" s="37">
        <f t="shared" si="14"/>
        <v>0</v>
      </c>
      <c r="K323" s="14">
        <f t="shared" si="15"/>
        <v>0</v>
      </c>
    </row>
    <row r="324" spans="10:11" x14ac:dyDescent="0.3">
      <c r="J324" s="37">
        <f t="shared" si="14"/>
        <v>0</v>
      </c>
      <c r="K324" s="14">
        <f t="shared" si="15"/>
        <v>0</v>
      </c>
    </row>
    <row r="325" spans="10:11" x14ac:dyDescent="0.3">
      <c r="J325" s="37">
        <f t="shared" si="14"/>
        <v>0</v>
      </c>
      <c r="K325" s="14">
        <f t="shared" si="15"/>
        <v>0</v>
      </c>
    </row>
    <row r="326" spans="10:11" x14ac:dyDescent="0.3">
      <c r="J326" s="37">
        <f t="shared" si="14"/>
        <v>0</v>
      </c>
      <c r="K326" s="14">
        <f t="shared" si="15"/>
        <v>0</v>
      </c>
    </row>
    <row r="327" spans="10:11" x14ac:dyDescent="0.3">
      <c r="J327" s="37">
        <f t="shared" ref="J327:J330" si="16">3300*F327*C327</f>
        <v>0</v>
      </c>
      <c r="K327" s="14">
        <f t="shared" ref="K327:K330" si="17">C327*F327</f>
        <v>0</v>
      </c>
    </row>
    <row r="328" spans="10:11" x14ac:dyDescent="0.3">
      <c r="J328" s="37">
        <f t="shared" si="16"/>
        <v>0</v>
      </c>
      <c r="K328" s="14">
        <f t="shared" si="17"/>
        <v>0</v>
      </c>
    </row>
    <row r="329" spans="10:11" x14ac:dyDescent="0.3">
      <c r="J329" s="37">
        <f t="shared" si="16"/>
        <v>0</v>
      </c>
      <c r="K329" s="14">
        <f t="shared" si="17"/>
        <v>0</v>
      </c>
    </row>
    <row r="330" spans="10:11" x14ac:dyDescent="0.3">
      <c r="J330" s="37">
        <f t="shared" si="16"/>
        <v>0</v>
      </c>
      <c r="K330" s="14">
        <f t="shared" si="17"/>
        <v>0</v>
      </c>
    </row>
  </sheetData>
  <autoFilter ref="A5:K330" xr:uid="{EAFFC010-FE93-41AD-A41E-E23068AFEC8F}"/>
  <pageMargins left="0.7" right="0.7" top="0.75" bottom="0.75" header="0.3" footer="0.3"/>
  <pageSetup scale="6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05712-5728-4920-B702-ED290449A878}">
  <dimension ref="A1:Q105"/>
  <sheetViews>
    <sheetView showGridLines="0" zoomScaleNormal="100" workbookViewId="0">
      <selection activeCell="K16" sqref="K16"/>
    </sheetView>
  </sheetViews>
  <sheetFormatPr defaultRowHeight="14.4" x14ac:dyDescent="0.3"/>
  <cols>
    <col min="1" max="1" width="12.109375" customWidth="1"/>
    <col min="2" max="2" width="10" customWidth="1"/>
    <col min="3" max="3" width="9.6640625" customWidth="1"/>
    <col min="4" max="5" width="11" customWidth="1"/>
    <col min="6" max="6" width="14" customWidth="1"/>
    <col min="7" max="7" width="11.33203125" customWidth="1"/>
    <col min="8" max="8" width="16" customWidth="1"/>
    <col min="9" max="9" width="24.5546875" hidden="1" customWidth="1"/>
    <col min="10" max="10" width="5.44140625" bestFit="1" customWidth="1"/>
    <col min="11" max="11" width="12.88671875" customWidth="1"/>
    <col min="12" max="12" width="18" bestFit="1" customWidth="1"/>
  </cols>
  <sheetData>
    <row r="1" spans="1:17" x14ac:dyDescent="0.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7" x14ac:dyDescent="0.3">
      <c r="A2" s="3" t="s">
        <v>146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7" x14ac:dyDescent="0.3">
      <c r="A3" s="29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7" x14ac:dyDescent="0.3">
      <c r="A4" s="5"/>
      <c r="B4" s="5"/>
      <c r="C4" s="5"/>
      <c r="D4" s="5"/>
      <c r="E4" s="5"/>
      <c r="F4" s="5"/>
      <c r="G4" s="30"/>
      <c r="H4" s="5"/>
      <c r="I4" s="5"/>
      <c r="J4" s="5"/>
      <c r="K4" s="5"/>
      <c r="L4" s="5"/>
    </row>
    <row r="5" spans="1:17" ht="40.200000000000003" customHeight="1" thickBot="1" x14ac:dyDescent="0.35">
      <c r="A5" s="6" t="s">
        <v>11</v>
      </c>
      <c r="B5" s="6" t="s">
        <v>12</v>
      </c>
      <c r="C5" s="6" t="s">
        <v>143</v>
      </c>
      <c r="D5" s="6" t="s">
        <v>144</v>
      </c>
      <c r="E5" s="6" t="s">
        <v>145</v>
      </c>
      <c r="F5" s="6" t="s">
        <v>147</v>
      </c>
      <c r="G5" s="31" t="s">
        <v>57</v>
      </c>
      <c r="H5" s="6" t="s">
        <v>58</v>
      </c>
      <c r="I5" s="6" t="s">
        <v>18</v>
      </c>
      <c r="J5" s="6" t="s">
        <v>59</v>
      </c>
      <c r="K5" s="6" t="s">
        <v>61</v>
      </c>
      <c r="L5" s="6" t="s">
        <v>60</v>
      </c>
    </row>
    <row r="6" spans="1:17" ht="9" customHeight="1" thickBot="1" x14ac:dyDescent="0.35">
      <c r="A6" s="8"/>
      <c r="B6" s="8"/>
      <c r="C6" s="8"/>
      <c r="D6" s="8"/>
      <c r="E6" s="8"/>
      <c r="F6" s="8"/>
      <c r="G6" s="32"/>
      <c r="H6" s="8"/>
      <c r="I6" s="8"/>
      <c r="J6" s="8"/>
      <c r="K6" s="8"/>
      <c r="L6" s="8"/>
    </row>
    <row r="7" spans="1:17" x14ac:dyDescent="0.3">
      <c r="A7" s="10">
        <v>43202</v>
      </c>
      <c r="B7" s="11" t="s">
        <v>148</v>
      </c>
      <c r="C7" s="13">
        <v>67</v>
      </c>
      <c r="D7" s="10">
        <v>43245</v>
      </c>
      <c r="E7" s="13">
        <v>2.67</v>
      </c>
      <c r="F7" s="13">
        <v>3.3</v>
      </c>
      <c r="G7" s="14">
        <f t="shared" ref="G7:G13" si="0">+(F7-E7)/E7</f>
        <v>0.23595505617977525</v>
      </c>
      <c r="H7" s="33">
        <v>43217</v>
      </c>
      <c r="I7" s="33"/>
      <c r="J7" s="33" t="str">
        <f>IF(G7&gt;0,"w","l")</f>
        <v>w</v>
      </c>
      <c r="K7" t="s">
        <v>149</v>
      </c>
      <c r="L7" s="37">
        <f t="shared" ref="L7:L13" si="1">500*G7</f>
        <v>117.97752808988763</v>
      </c>
      <c r="N7" s="38"/>
      <c r="O7" s="39"/>
      <c r="P7" s="39"/>
      <c r="Q7" s="40"/>
    </row>
    <row r="8" spans="1:17" x14ac:dyDescent="0.3">
      <c r="A8" s="10">
        <v>43202</v>
      </c>
      <c r="B8" s="11" t="s">
        <v>148</v>
      </c>
      <c r="C8" s="13">
        <v>67</v>
      </c>
      <c r="D8" s="10">
        <v>43245</v>
      </c>
      <c r="E8" s="13">
        <v>2.63</v>
      </c>
      <c r="F8" s="36">
        <v>2.7</v>
      </c>
      <c r="G8" s="14">
        <f t="shared" si="0"/>
        <v>2.6615969581749159E-2</v>
      </c>
      <c r="H8" s="33">
        <v>43227</v>
      </c>
      <c r="I8" s="33"/>
      <c r="J8" s="33" t="str">
        <f t="shared" ref="J8:J13" si="2">IF(G8&gt;0,"w","l")</f>
        <v>w</v>
      </c>
      <c r="K8" t="s">
        <v>149</v>
      </c>
      <c r="L8" s="37">
        <f t="shared" si="1"/>
        <v>13.307984790874579</v>
      </c>
      <c r="N8" s="41"/>
      <c r="O8" s="28" t="s">
        <v>63</v>
      </c>
      <c r="P8" s="28">
        <f>COUNTIF(J:J,"w")</f>
        <v>6</v>
      </c>
      <c r="Q8" s="42"/>
    </row>
    <row r="9" spans="1:17" x14ac:dyDescent="0.3">
      <c r="A9" s="10">
        <v>43224</v>
      </c>
      <c r="B9" s="11" t="s">
        <v>150</v>
      </c>
      <c r="C9" s="13">
        <v>13</v>
      </c>
      <c r="D9" s="10">
        <v>43269</v>
      </c>
      <c r="E9" s="13">
        <v>1.3</v>
      </c>
      <c r="F9" s="36">
        <v>1.65</v>
      </c>
      <c r="G9" s="14">
        <f t="shared" si="0"/>
        <v>0.26923076923076911</v>
      </c>
      <c r="H9" s="33">
        <v>43227</v>
      </c>
      <c r="I9" s="33"/>
      <c r="J9" s="33" t="str">
        <f t="shared" si="2"/>
        <v>w</v>
      </c>
      <c r="K9" t="s">
        <v>149</v>
      </c>
      <c r="L9" s="37">
        <f t="shared" si="1"/>
        <v>134.61538461538456</v>
      </c>
      <c r="N9" s="41"/>
      <c r="O9" s="28" t="s">
        <v>65</v>
      </c>
      <c r="P9" s="28">
        <f>COUNTIF(J:J,"l")</f>
        <v>1</v>
      </c>
      <c r="Q9" s="42"/>
    </row>
    <row r="10" spans="1:17" x14ac:dyDescent="0.3">
      <c r="A10" s="10">
        <v>43224</v>
      </c>
      <c r="B10" s="11" t="s">
        <v>150</v>
      </c>
      <c r="C10" s="13">
        <v>13</v>
      </c>
      <c r="D10" s="10">
        <v>43269</v>
      </c>
      <c r="E10" s="13">
        <v>1.3</v>
      </c>
      <c r="F10" s="13">
        <v>2.2000000000000002</v>
      </c>
      <c r="G10" s="14">
        <f t="shared" si="0"/>
        <v>0.6923076923076924</v>
      </c>
      <c r="H10" s="10">
        <v>43241</v>
      </c>
      <c r="I10" s="10"/>
      <c r="J10" s="33" t="str">
        <f t="shared" si="2"/>
        <v>w</v>
      </c>
      <c r="K10" t="s">
        <v>151</v>
      </c>
      <c r="L10" s="37">
        <f>500*G10</f>
        <v>346.15384615384619</v>
      </c>
      <c r="N10" s="41"/>
      <c r="O10" s="28" t="s">
        <v>67</v>
      </c>
      <c r="P10" s="28">
        <f>P8+P9</f>
        <v>7</v>
      </c>
      <c r="Q10" s="42"/>
    </row>
    <row r="11" spans="1:17" x14ac:dyDescent="0.3">
      <c r="A11" s="10">
        <v>43224</v>
      </c>
      <c r="B11" s="11" t="s">
        <v>150</v>
      </c>
      <c r="C11" s="13">
        <v>13</v>
      </c>
      <c r="D11" s="10">
        <v>43269</v>
      </c>
      <c r="E11" s="13">
        <v>1.3</v>
      </c>
      <c r="F11" s="13">
        <v>1.61</v>
      </c>
      <c r="G11" s="14">
        <f t="shared" si="0"/>
        <v>0.2384615384615385</v>
      </c>
      <c r="H11" s="10">
        <v>43244</v>
      </c>
      <c r="I11" s="10"/>
      <c r="J11" s="33" t="str">
        <f t="shared" si="2"/>
        <v>w</v>
      </c>
      <c r="K11" t="s">
        <v>151</v>
      </c>
      <c r="L11" s="37">
        <f t="shared" si="1"/>
        <v>119.23076923076925</v>
      </c>
      <c r="N11" s="41"/>
      <c r="O11" s="28"/>
      <c r="P11" s="28"/>
      <c r="Q11" s="42"/>
    </row>
    <row r="12" spans="1:17" x14ac:dyDescent="0.3">
      <c r="A12" s="10">
        <v>43246</v>
      </c>
      <c r="B12" s="11" t="s">
        <v>152</v>
      </c>
      <c r="C12" s="13">
        <v>74</v>
      </c>
      <c r="D12" s="10">
        <v>43301</v>
      </c>
      <c r="E12" s="13">
        <v>2.35</v>
      </c>
      <c r="F12" s="13">
        <v>3.2</v>
      </c>
      <c r="G12" s="14">
        <f t="shared" si="0"/>
        <v>0.36170212765957449</v>
      </c>
      <c r="H12" s="10">
        <v>43250</v>
      </c>
      <c r="I12" s="10"/>
      <c r="J12" s="33" t="str">
        <f t="shared" si="2"/>
        <v>w</v>
      </c>
      <c r="K12" t="s">
        <v>149</v>
      </c>
      <c r="L12" s="37">
        <f t="shared" si="1"/>
        <v>180.85106382978725</v>
      </c>
      <c r="N12" s="41"/>
      <c r="O12" s="28" t="s">
        <v>69</v>
      </c>
      <c r="P12" s="43">
        <f>P8/P10</f>
        <v>0.8571428571428571</v>
      </c>
      <c r="Q12" s="42"/>
    </row>
    <row r="13" spans="1:17" x14ac:dyDescent="0.3">
      <c r="A13" s="10">
        <v>43246</v>
      </c>
      <c r="B13" s="11" t="s">
        <v>152</v>
      </c>
      <c r="C13" s="13">
        <v>74</v>
      </c>
      <c r="D13" s="10">
        <v>43301</v>
      </c>
      <c r="E13" s="13">
        <v>2.35</v>
      </c>
      <c r="F13" s="13">
        <v>1.52</v>
      </c>
      <c r="G13" s="14">
        <f t="shared" si="0"/>
        <v>-0.35319148936170214</v>
      </c>
      <c r="H13" s="10">
        <v>43272</v>
      </c>
      <c r="I13" s="10"/>
      <c r="J13" s="33" t="str">
        <f t="shared" si="2"/>
        <v>l</v>
      </c>
      <c r="K13" t="s">
        <v>149</v>
      </c>
      <c r="L13" s="37">
        <f t="shared" si="1"/>
        <v>-176.59574468085106</v>
      </c>
      <c r="N13" s="41"/>
      <c r="O13" s="28"/>
      <c r="P13" s="28"/>
      <c r="Q13" s="42"/>
    </row>
    <row r="14" spans="1:17" x14ac:dyDescent="0.3">
      <c r="A14" s="10"/>
      <c r="B14" s="11"/>
      <c r="C14" s="12"/>
      <c r="D14" s="13"/>
      <c r="E14" s="13"/>
      <c r="F14" s="13"/>
      <c r="G14" s="14"/>
      <c r="H14" s="10"/>
      <c r="I14" s="10"/>
      <c r="J14" s="33"/>
      <c r="K14" s="14"/>
      <c r="L14" s="37"/>
      <c r="N14" s="41"/>
      <c r="O14" s="43" t="s">
        <v>72</v>
      </c>
      <c r="P14" s="44">
        <f>SUMIF($J:$J,"w",$L:$L)/-(SUMIF($J:$J,"l",$L:$L))</f>
        <v>5.1651107355898587</v>
      </c>
      <c r="Q14" s="42"/>
    </row>
    <row r="15" spans="1:17" x14ac:dyDescent="0.3">
      <c r="A15" s="10"/>
      <c r="B15" s="11"/>
      <c r="C15" s="12"/>
      <c r="D15" s="13"/>
      <c r="E15" s="13"/>
      <c r="F15" s="13"/>
      <c r="G15" s="14"/>
      <c r="H15" s="10"/>
      <c r="I15" s="10"/>
      <c r="J15" s="33"/>
      <c r="K15" s="14"/>
      <c r="L15" s="37"/>
      <c r="N15" s="41"/>
      <c r="O15" s="43"/>
      <c r="P15" s="28"/>
      <c r="Q15" s="42"/>
    </row>
    <row r="16" spans="1:17" x14ac:dyDescent="0.3">
      <c r="A16" s="10"/>
      <c r="B16" s="11"/>
      <c r="C16" s="12"/>
      <c r="D16" s="13"/>
      <c r="E16" s="13"/>
      <c r="F16" s="13"/>
      <c r="G16" s="14"/>
      <c r="H16" s="10"/>
      <c r="I16" s="10"/>
      <c r="J16" s="33"/>
      <c r="K16" s="14"/>
      <c r="L16" s="37"/>
      <c r="N16" s="41"/>
      <c r="O16" s="28"/>
      <c r="P16" s="28"/>
      <c r="Q16" s="42"/>
    </row>
    <row r="17" spans="1:17" x14ac:dyDescent="0.3">
      <c r="A17" s="10"/>
      <c r="B17" s="11"/>
      <c r="C17" s="12"/>
      <c r="D17" s="13"/>
      <c r="E17" s="13"/>
      <c r="F17" s="13"/>
      <c r="G17" s="14"/>
      <c r="H17" s="10"/>
      <c r="I17" s="10"/>
      <c r="J17" s="33"/>
      <c r="K17" s="14"/>
      <c r="L17" s="37"/>
      <c r="N17" s="41"/>
      <c r="O17" s="43">
        <f>AVERAGEIF(J:J,"w",G:G)</f>
        <v>0.30404552557018316</v>
      </c>
      <c r="P17" s="28" t="s">
        <v>75</v>
      </c>
      <c r="Q17" s="42"/>
    </row>
    <row r="18" spans="1:17" x14ac:dyDescent="0.3">
      <c r="A18" s="10"/>
      <c r="B18" s="11"/>
      <c r="C18" s="12"/>
      <c r="D18" s="13"/>
      <c r="E18" s="13"/>
      <c r="F18" s="13"/>
      <c r="G18" s="14"/>
      <c r="H18" s="10"/>
      <c r="I18" s="10"/>
      <c r="J18" s="33"/>
      <c r="K18" s="14"/>
      <c r="L18" s="37"/>
      <c r="N18" s="41"/>
      <c r="O18" s="43">
        <f>AVERAGEIF(J:J,"l",G:G)</f>
        <v>-0.35319148936170214</v>
      </c>
      <c r="P18" s="28" t="s">
        <v>77</v>
      </c>
      <c r="Q18" s="42"/>
    </row>
    <row r="19" spans="1:17" ht="15" thickBot="1" x14ac:dyDescent="0.35">
      <c r="A19" s="10"/>
      <c r="B19" s="11"/>
      <c r="C19" s="12"/>
      <c r="D19" s="13"/>
      <c r="E19" s="13"/>
      <c r="F19" s="13"/>
      <c r="G19" s="14"/>
      <c r="H19" s="10"/>
      <c r="I19" s="10"/>
      <c r="J19" s="33"/>
      <c r="K19" s="14"/>
      <c r="L19" s="37"/>
      <c r="N19" s="45"/>
      <c r="O19" s="46"/>
      <c r="P19" s="46"/>
      <c r="Q19" s="47"/>
    </row>
    <row r="20" spans="1:17" x14ac:dyDescent="0.3">
      <c r="A20" s="10"/>
      <c r="B20" s="11"/>
      <c r="C20" s="12"/>
      <c r="D20" s="13"/>
      <c r="E20" s="13"/>
      <c r="F20" s="13"/>
      <c r="G20" s="14"/>
      <c r="H20" s="10"/>
      <c r="I20" s="10"/>
      <c r="J20" s="33"/>
      <c r="K20" s="14"/>
      <c r="L20" s="37"/>
    </row>
    <row r="21" spans="1:17" x14ac:dyDescent="0.3">
      <c r="A21" s="10"/>
      <c r="B21" s="11"/>
      <c r="C21" s="12"/>
      <c r="D21" s="13"/>
      <c r="E21" s="13"/>
      <c r="F21" s="13"/>
      <c r="G21" s="14"/>
      <c r="H21" s="10"/>
      <c r="I21" s="10"/>
      <c r="J21" s="33"/>
      <c r="K21" s="14"/>
      <c r="L21" s="37"/>
    </row>
    <row r="22" spans="1:17" x14ac:dyDescent="0.3">
      <c r="A22" s="10"/>
      <c r="B22" s="11"/>
      <c r="C22" s="12"/>
      <c r="D22" s="13"/>
      <c r="E22" s="13"/>
      <c r="F22" s="13"/>
      <c r="G22" s="14"/>
      <c r="H22" s="10"/>
      <c r="I22" s="10"/>
      <c r="J22" s="33"/>
      <c r="K22" s="14"/>
      <c r="L22" s="37"/>
    </row>
    <row r="23" spans="1:17" x14ac:dyDescent="0.3">
      <c r="A23" s="10"/>
      <c r="B23" s="11"/>
      <c r="C23" s="12"/>
      <c r="D23" s="13"/>
      <c r="E23" s="13"/>
      <c r="F23" s="13"/>
      <c r="G23" s="14"/>
      <c r="H23" s="10"/>
      <c r="I23" s="10"/>
      <c r="J23" s="33"/>
      <c r="K23" s="14"/>
      <c r="L23" s="37"/>
    </row>
    <row r="24" spans="1:17" x14ac:dyDescent="0.3">
      <c r="A24" s="10"/>
      <c r="B24" s="11"/>
      <c r="C24" s="12"/>
      <c r="D24" s="13"/>
      <c r="E24" s="13"/>
      <c r="F24" s="13"/>
      <c r="G24" s="14"/>
      <c r="H24" s="10"/>
      <c r="I24" s="10"/>
      <c r="J24" s="33"/>
      <c r="K24" s="14"/>
      <c r="L24" s="37"/>
    </row>
    <row r="25" spans="1:17" x14ac:dyDescent="0.3">
      <c r="A25" s="10"/>
      <c r="B25" s="11"/>
      <c r="C25" s="12"/>
      <c r="D25" s="13"/>
      <c r="E25" s="13"/>
      <c r="F25" s="13"/>
      <c r="G25" s="14"/>
      <c r="H25" s="10"/>
      <c r="I25" s="10"/>
      <c r="J25" s="33"/>
      <c r="K25" s="14"/>
      <c r="L25" s="37"/>
    </row>
    <row r="26" spans="1:17" x14ac:dyDescent="0.3">
      <c r="A26" s="10"/>
      <c r="B26" s="11"/>
      <c r="C26" s="12"/>
      <c r="D26" s="13"/>
      <c r="E26" s="13"/>
      <c r="F26" s="13"/>
      <c r="G26" s="14"/>
      <c r="H26" s="10"/>
      <c r="I26" s="10"/>
      <c r="J26" s="33"/>
      <c r="K26" s="14"/>
      <c r="L26" s="37"/>
    </row>
    <row r="27" spans="1:17" x14ac:dyDescent="0.3">
      <c r="A27" s="10"/>
      <c r="B27" s="11"/>
      <c r="C27" s="12"/>
      <c r="D27" s="13"/>
      <c r="E27" s="13"/>
      <c r="F27" s="13"/>
      <c r="G27" s="14"/>
      <c r="H27" s="10"/>
      <c r="I27" s="10"/>
      <c r="J27" s="33"/>
      <c r="K27" s="14"/>
      <c r="L27" s="37"/>
    </row>
    <row r="28" spans="1:17" x14ac:dyDescent="0.3">
      <c r="A28" s="10"/>
      <c r="B28" s="11"/>
      <c r="C28" s="12"/>
      <c r="D28" s="13"/>
      <c r="E28" s="13"/>
      <c r="F28" s="13"/>
      <c r="G28" s="14"/>
      <c r="H28" s="48"/>
      <c r="I28" s="10"/>
      <c r="J28" s="33"/>
      <c r="K28" s="14"/>
      <c r="L28" s="37"/>
    </row>
    <row r="29" spans="1:17" x14ac:dyDescent="0.3">
      <c r="A29" s="10"/>
      <c r="B29" s="11"/>
      <c r="C29" s="12"/>
      <c r="D29" s="13"/>
      <c r="E29" s="13"/>
      <c r="F29" s="13"/>
      <c r="G29" s="14"/>
      <c r="H29" s="48"/>
      <c r="I29" s="10"/>
      <c r="J29" s="33"/>
      <c r="K29" s="14"/>
      <c r="L29" s="37"/>
    </row>
    <row r="30" spans="1:17" x14ac:dyDescent="0.3">
      <c r="A30" s="10"/>
      <c r="B30" s="11"/>
      <c r="C30" s="12"/>
      <c r="D30" s="13"/>
      <c r="E30" s="13"/>
      <c r="F30" s="13"/>
      <c r="G30" s="14"/>
      <c r="H30" s="48"/>
      <c r="I30" s="10"/>
      <c r="J30" s="33"/>
      <c r="K30" s="14"/>
      <c r="L30" s="37"/>
    </row>
    <row r="31" spans="1:17" x14ac:dyDescent="0.3">
      <c r="A31" s="10"/>
      <c r="B31" s="11"/>
      <c r="C31" s="12"/>
      <c r="D31" s="13"/>
      <c r="E31" s="13"/>
      <c r="F31" s="13"/>
      <c r="G31" s="14"/>
      <c r="H31" s="48"/>
      <c r="I31" s="10"/>
      <c r="J31" s="33"/>
      <c r="K31" s="14"/>
      <c r="L31" s="37"/>
    </row>
    <row r="32" spans="1:17" x14ac:dyDescent="0.3">
      <c r="A32" s="10"/>
      <c r="B32" s="11"/>
      <c r="C32" s="12"/>
      <c r="D32" s="13"/>
      <c r="E32" s="13"/>
      <c r="F32" s="13"/>
      <c r="G32" s="14"/>
      <c r="H32" s="48"/>
      <c r="I32" s="22"/>
      <c r="J32" s="33"/>
      <c r="K32" s="14"/>
      <c r="L32" s="37"/>
    </row>
    <row r="33" spans="1:12" x14ac:dyDescent="0.3">
      <c r="A33" s="10"/>
      <c r="B33" s="11"/>
      <c r="C33" s="12"/>
      <c r="D33" s="13"/>
      <c r="E33" s="13"/>
      <c r="F33" s="13"/>
      <c r="G33" s="14"/>
      <c r="H33" s="48"/>
      <c r="I33" s="22"/>
      <c r="J33" s="33"/>
      <c r="K33" s="14"/>
      <c r="L33" s="37"/>
    </row>
    <row r="34" spans="1:12" x14ac:dyDescent="0.3">
      <c r="A34" s="10"/>
      <c r="B34" s="11"/>
      <c r="C34" s="12"/>
      <c r="D34" s="13"/>
      <c r="E34" s="13"/>
      <c r="F34" s="13"/>
      <c r="G34" s="14"/>
      <c r="H34" s="48"/>
      <c r="I34" s="22"/>
      <c r="J34" s="33"/>
      <c r="K34" s="14"/>
      <c r="L34" s="37"/>
    </row>
    <row r="35" spans="1:12" x14ac:dyDescent="0.3">
      <c r="A35" s="10"/>
      <c r="B35" s="11"/>
      <c r="C35" s="12"/>
      <c r="D35" s="13"/>
      <c r="E35" s="13"/>
      <c r="F35" s="13"/>
      <c r="G35" s="14"/>
      <c r="H35" s="48"/>
      <c r="I35" s="22"/>
      <c r="J35" s="33"/>
      <c r="K35" s="14"/>
      <c r="L35" s="37"/>
    </row>
    <row r="36" spans="1:12" x14ac:dyDescent="0.3">
      <c r="A36" s="10"/>
      <c r="B36" s="11"/>
      <c r="C36" s="12"/>
      <c r="D36" s="13"/>
      <c r="E36" s="13"/>
      <c r="F36" s="13"/>
      <c r="G36" s="14"/>
      <c r="H36" s="48"/>
      <c r="I36" s="22"/>
      <c r="J36" s="33"/>
      <c r="K36" s="14"/>
      <c r="L36" s="37"/>
    </row>
    <row r="37" spans="1:12" x14ac:dyDescent="0.3">
      <c r="A37" s="10"/>
      <c r="B37" s="11"/>
      <c r="C37" s="12"/>
      <c r="D37" s="13"/>
      <c r="E37" s="13"/>
      <c r="F37" s="23"/>
      <c r="G37" s="14"/>
      <c r="H37" s="48"/>
      <c r="I37" s="22"/>
      <c r="J37" s="33"/>
      <c r="K37" s="14"/>
      <c r="L37" s="37"/>
    </row>
    <row r="38" spans="1:12" x14ac:dyDescent="0.3">
      <c r="A38" s="10"/>
      <c r="B38" s="11"/>
      <c r="C38" s="12"/>
      <c r="D38" s="13"/>
      <c r="E38" s="13"/>
      <c r="F38" s="23"/>
      <c r="G38" s="14"/>
      <c r="H38" s="48"/>
      <c r="I38" s="22"/>
      <c r="J38" s="33"/>
      <c r="K38" s="14"/>
      <c r="L38" s="37"/>
    </row>
    <row r="39" spans="1:12" x14ac:dyDescent="0.3">
      <c r="A39" s="10"/>
      <c r="B39" s="11"/>
      <c r="C39" s="12"/>
      <c r="D39" s="13"/>
      <c r="E39" s="13"/>
      <c r="F39" s="13"/>
      <c r="G39" s="14"/>
      <c r="H39" s="48"/>
      <c r="I39" s="22"/>
      <c r="J39" s="33"/>
      <c r="K39" s="14"/>
      <c r="L39" s="37"/>
    </row>
    <row r="40" spans="1:12" x14ac:dyDescent="0.3">
      <c r="A40" s="10"/>
      <c r="B40" s="11"/>
      <c r="C40" s="12"/>
      <c r="D40" s="13"/>
      <c r="E40" s="13"/>
      <c r="F40" s="13"/>
      <c r="G40" s="14"/>
      <c r="H40" s="48"/>
      <c r="I40" s="14"/>
      <c r="J40" s="33"/>
      <c r="K40" s="14"/>
      <c r="L40" s="37"/>
    </row>
    <row r="41" spans="1:12" x14ac:dyDescent="0.3">
      <c r="A41" s="10"/>
      <c r="B41" s="11"/>
      <c r="C41" s="12"/>
      <c r="D41" s="13"/>
      <c r="E41" s="13"/>
      <c r="F41" s="13"/>
      <c r="G41" s="14"/>
      <c r="H41" s="48"/>
      <c r="I41" s="22"/>
      <c r="J41" s="33"/>
      <c r="K41" s="14"/>
      <c r="L41" s="37"/>
    </row>
    <row r="42" spans="1:12" x14ac:dyDescent="0.3">
      <c r="A42" s="10"/>
      <c r="B42" s="11"/>
      <c r="C42" s="12"/>
      <c r="D42" s="13"/>
      <c r="E42" s="13"/>
      <c r="F42" s="13"/>
      <c r="G42" s="14"/>
      <c r="H42" s="48"/>
      <c r="I42" s="22"/>
      <c r="J42" s="33"/>
      <c r="K42" s="14"/>
      <c r="L42" s="37"/>
    </row>
    <row r="43" spans="1:12" x14ac:dyDescent="0.3">
      <c r="A43" s="10"/>
      <c r="B43" s="11"/>
      <c r="C43" s="12"/>
      <c r="D43" s="13"/>
      <c r="E43" s="13"/>
      <c r="F43" s="23"/>
      <c r="G43" s="14"/>
      <c r="H43" s="48"/>
      <c r="I43" s="22"/>
      <c r="J43" s="33"/>
      <c r="K43" s="14"/>
      <c r="L43" s="37"/>
    </row>
    <row r="44" spans="1:12" x14ac:dyDescent="0.3">
      <c r="A44" s="10"/>
      <c r="B44" s="11"/>
      <c r="C44" s="12"/>
      <c r="D44" s="13"/>
      <c r="E44" s="13"/>
      <c r="F44" s="13"/>
      <c r="G44" s="14"/>
      <c r="H44" s="49"/>
      <c r="I44" s="25"/>
      <c r="J44" s="33"/>
      <c r="K44" s="14"/>
      <c r="L44" s="37"/>
    </row>
    <row r="45" spans="1:12" x14ac:dyDescent="0.3">
      <c r="A45" s="10"/>
      <c r="B45" s="11"/>
      <c r="C45" s="12"/>
      <c r="D45" s="13"/>
      <c r="E45" s="13"/>
      <c r="F45" s="13"/>
      <c r="G45" s="14"/>
      <c r="H45" s="49"/>
      <c r="I45" s="25"/>
      <c r="J45" s="33"/>
      <c r="K45" s="14"/>
      <c r="L45" s="37"/>
    </row>
    <row r="46" spans="1:12" x14ac:dyDescent="0.3">
      <c r="A46" s="10"/>
      <c r="B46" s="11"/>
      <c r="C46" s="12"/>
      <c r="D46" s="13"/>
      <c r="E46" s="13"/>
      <c r="F46" s="13"/>
      <c r="G46" s="14"/>
      <c r="H46" s="49"/>
      <c r="I46" s="25"/>
      <c r="J46" s="33"/>
      <c r="K46" s="14"/>
      <c r="L46" s="37"/>
    </row>
    <row r="47" spans="1:12" x14ac:dyDescent="0.3">
      <c r="A47" s="10"/>
      <c r="B47" s="11"/>
      <c r="C47" s="12"/>
      <c r="D47" s="13"/>
      <c r="E47" s="13"/>
      <c r="F47" s="13"/>
      <c r="G47" s="14"/>
      <c r="H47" s="49"/>
      <c r="I47" s="25"/>
      <c r="J47" s="33"/>
      <c r="K47" s="14"/>
      <c r="L47" s="37"/>
    </row>
    <row r="48" spans="1:12" x14ac:dyDescent="0.3">
      <c r="A48" s="10"/>
      <c r="B48" s="11"/>
      <c r="C48" s="12"/>
      <c r="D48" s="13"/>
      <c r="E48" s="13"/>
      <c r="F48" s="13"/>
      <c r="G48" s="14"/>
      <c r="H48" s="49"/>
      <c r="I48" s="25"/>
      <c r="J48" s="33"/>
      <c r="K48" s="14"/>
      <c r="L48" s="37"/>
    </row>
    <row r="49" spans="1:12" x14ac:dyDescent="0.3">
      <c r="A49" s="10"/>
      <c r="B49" s="11"/>
      <c r="C49" s="12"/>
      <c r="D49" s="13"/>
      <c r="E49" s="13"/>
      <c r="F49" s="13"/>
      <c r="G49" s="14"/>
      <c r="H49" s="49"/>
      <c r="I49" s="25"/>
      <c r="J49" s="33"/>
      <c r="K49" s="14"/>
      <c r="L49" s="37"/>
    </row>
    <row r="50" spans="1:12" x14ac:dyDescent="0.3">
      <c r="A50" s="10"/>
      <c r="B50" s="11"/>
      <c r="C50" s="12"/>
      <c r="D50" s="13"/>
      <c r="E50" s="13"/>
      <c r="F50" s="13"/>
      <c r="G50" s="14"/>
      <c r="H50" s="49"/>
      <c r="I50" s="25"/>
      <c r="J50" s="33"/>
      <c r="K50" s="14"/>
      <c r="L50" s="37"/>
    </row>
    <row r="51" spans="1:12" x14ac:dyDescent="0.3">
      <c r="A51" s="10"/>
      <c r="B51" s="11"/>
      <c r="C51" s="12"/>
      <c r="D51" s="13"/>
      <c r="E51" s="13"/>
      <c r="F51" s="13"/>
      <c r="G51" s="14"/>
      <c r="H51" s="49"/>
      <c r="I51" s="25"/>
      <c r="J51" s="33"/>
      <c r="K51" s="14"/>
      <c r="L51" s="37"/>
    </row>
    <row r="52" spans="1:12" x14ac:dyDescent="0.3">
      <c r="A52" s="10"/>
      <c r="B52" s="11"/>
      <c r="C52" s="12"/>
      <c r="D52" s="13"/>
      <c r="E52" s="13"/>
      <c r="F52" s="13"/>
      <c r="G52" s="14"/>
      <c r="H52" s="49"/>
      <c r="I52" s="25"/>
      <c r="J52" s="33"/>
      <c r="K52" s="14"/>
      <c r="L52" s="37"/>
    </row>
    <row r="53" spans="1:12" x14ac:dyDescent="0.3">
      <c r="A53" s="10"/>
      <c r="B53" s="11"/>
      <c r="C53" s="12"/>
      <c r="D53" s="13"/>
      <c r="E53" s="13"/>
      <c r="F53" s="13"/>
      <c r="G53" s="14"/>
      <c r="H53" s="49"/>
      <c r="I53" s="25"/>
      <c r="J53" s="33"/>
      <c r="K53" s="14"/>
      <c r="L53" s="37"/>
    </row>
    <row r="54" spans="1:12" x14ac:dyDescent="0.3">
      <c r="A54" s="10"/>
      <c r="B54" s="11"/>
      <c r="C54" s="12"/>
      <c r="D54" s="13"/>
      <c r="E54" s="13"/>
      <c r="F54" s="13"/>
      <c r="G54" s="14"/>
      <c r="H54" s="49"/>
      <c r="I54" s="25"/>
      <c r="J54" s="33"/>
      <c r="K54" s="14"/>
      <c r="L54" s="37"/>
    </row>
    <row r="55" spans="1:12" x14ac:dyDescent="0.3">
      <c r="A55" s="10"/>
      <c r="B55" s="11"/>
      <c r="C55" s="12"/>
      <c r="D55" s="13"/>
      <c r="E55" s="13"/>
      <c r="F55" s="13"/>
      <c r="G55" s="14"/>
      <c r="H55" s="49"/>
      <c r="I55" s="25"/>
      <c r="J55" s="33"/>
      <c r="K55" s="14"/>
      <c r="L55" s="37"/>
    </row>
    <row r="56" spans="1:12" x14ac:dyDescent="0.3">
      <c r="A56" s="10"/>
      <c r="B56" s="11"/>
      <c r="C56" s="12"/>
      <c r="D56" s="13"/>
      <c r="E56" s="13"/>
      <c r="F56" s="13"/>
      <c r="G56" s="14"/>
      <c r="H56" s="49"/>
      <c r="I56" s="25"/>
      <c r="J56" s="33"/>
      <c r="K56" s="14"/>
      <c r="L56" s="37"/>
    </row>
    <row r="57" spans="1:12" x14ac:dyDescent="0.3">
      <c r="A57" s="10"/>
      <c r="B57" s="11"/>
      <c r="C57" s="12"/>
      <c r="D57" s="13"/>
      <c r="E57" s="13"/>
      <c r="F57" s="13"/>
      <c r="G57" s="14"/>
      <c r="H57" s="49"/>
      <c r="I57" s="25"/>
      <c r="J57" s="33"/>
      <c r="K57" s="14"/>
      <c r="L57" s="37"/>
    </row>
    <row r="58" spans="1:12" x14ac:dyDescent="0.3">
      <c r="A58" s="10"/>
      <c r="B58" s="11"/>
      <c r="C58" s="12"/>
      <c r="D58" s="13"/>
      <c r="E58" s="13"/>
      <c r="F58" s="13"/>
      <c r="G58" s="14"/>
      <c r="H58" s="49"/>
      <c r="I58" s="25"/>
      <c r="J58" s="33"/>
      <c r="K58" s="14"/>
      <c r="L58" s="37"/>
    </row>
    <row r="59" spans="1:12" x14ac:dyDescent="0.3">
      <c r="A59" s="10"/>
      <c r="B59" s="11"/>
      <c r="C59" s="12"/>
      <c r="D59" s="13"/>
      <c r="E59" s="13"/>
      <c r="F59" s="13"/>
      <c r="G59" s="14"/>
      <c r="H59" s="49"/>
      <c r="I59" s="25"/>
      <c r="J59" s="33"/>
      <c r="K59" s="14"/>
      <c r="L59" s="37"/>
    </row>
    <row r="60" spans="1:12" x14ac:dyDescent="0.3">
      <c r="A60" s="10"/>
      <c r="B60" s="11"/>
      <c r="C60" s="12"/>
      <c r="D60" s="13"/>
      <c r="E60" s="13"/>
      <c r="F60" s="13"/>
      <c r="G60" s="14"/>
      <c r="H60" s="49"/>
      <c r="I60" s="25"/>
      <c r="J60" s="33"/>
      <c r="K60" s="14"/>
      <c r="L60" s="37"/>
    </row>
    <row r="61" spans="1:12" x14ac:dyDescent="0.3">
      <c r="A61" s="10"/>
      <c r="B61" s="11"/>
      <c r="C61" s="12"/>
      <c r="D61" s="13"/>
      <c r="E61" s="13"/>
      <c r="F61" s="13"/>
      <c r="G61" s="14"/>
      <c r="H61" s="49"/>
      <c r="I61" s="25"/>
      <c r="J61" s="33"/>
      <c r="K61" s="14"/>
      <c r="L61" s="37"/>
    </row>
    <row r="62" spans="1:12" x14ac:dyDescent="0.3">
      <c r="A62" s="10"/>
      <c r="B62" s="11"/>
      <c r="C62" s="12"/>
      <c r="D62" s="13"/>
      <c r="E62" s="13"/>
      <c r="F62" s="13"/>
      <c r="G62" s="14"/>
      <c r="H62" s="49"/>
      <c r="I62" s="25"/>
      <c r="J62" s="33"/>
      <c r="K62" s="14"/>
      <c r="L62" s="37"/>
    </row>
    <row r="63" spans="1:12" x14ac:dyDescent="0.3">
      <c r="A63" s="10"/>
      <c r="B63" s="11"/>
      <c r="C63" s="12"/>
      <c r="D63" s="13"/>
      <c r="E63" s="13"/>
      <c r="F63" s="13"/>
      <c r="G63" s="14"/>
      <c r="H63" s="49"/>
      <c r="I63" s="25"/>
      <c r="J63" s="33"/>
      <c r="K63" s="14"/>
      <c r="L63" s="37"/>
    </row>
    <row r="64" spans="1:12" x14ac:dyDescent="0.3">
      <c r="A64" s="10"/>
      <c r="B64" s="11"/>
      <c r="C64" s="12"/>
      <c r="D64" s="13"/>
      <c r="E64" s="13"/>
      <c r="F64" s="13"/>
      <c r="G64" s="14"/>
      <c r="H64" s="49"/>
      <c r="I64" s="25"/>
      <c r="J64" s="33"/>
      <c r="K64" s="14"/>
      <c r="L64" s="37"/>
    </row>
    <row r="65" spans="1:12" x14ac:dyDescent="0.3">
      <c r="A65" s="10"/>
      <c r="B65" s="11"/>
      <c r="C65" s="12"/>
      <c r="D65" s="13"/>
      <c r="E65" s="13"/>
      <c r="F65" s="13"/>
      <c r="G65" s="14"/>
      <c r="H65" s="49"/>
      <c r="I65" s="25"/>
      <c r="J65" s="33"/>
      <c r="K65" s="14"/>
      <c r="L65" s="37"/>
    </row>
    <row r="66" spans="1:12" x14ac:dyDescent="0.3">
      <c r="A66" s="10"/>
      <c r="B66" s="11"/>
      <c r="C66" s="12"/>
      <c r="D66" s="13"/>
      <c r="E66" s="13"/>
      <c r="F66" s="13"/>
      <c r="G66" s="14"/>
      <c r="H66" s="49"/>
      <c r="I66" s="25"/>
      <c r="J66" s="33"/>
      <c r="K66" s="14"/>
      <c r="L66" s="37"/>
    </row>
    <row r="67" spans="1:12" x14ac:dyDescent="0.3">
      <c r="A67" s="10"/>
      <c r="B67" s="11"/>
      <c r="C67" s="12"/>
      <c r="D67" s="13"/>
      <c r="E67" s="13"/>
      <c r="F67" s="13"/>
      <c r="G67" s="14"/>
      <c r="H67" s="49"/>
      <c r="I67" s="25"/>
      <c r="J67" s="33"/>
      <c r="K67" s="14"/>
      <c r="L67" s="37"/>
    </row>
    <row r="68" spans="1:12" x14ac:dyDescent="0.3">
      <c r="A68" s="10"/>
      <c r="B68" s="11"/>
      <c r="C68" s="12"/>
      <c r="D68" s="13"/>
      <c r="E68" s="13"/>
      <c r="F68" s="13"/>
      <c r="G68" s="14"/>
      <c r="H68" s="49"/>
      <c r="I68" s="25"/>
      <c r="J68" s="33"/>
      <c r="K68" s="14"/>
      <c r="L68" s="37"/>
    </row>
    <row r="69" spans="1:12" x14ac:dyDescent="0.3">
      <c r="A69" s="10"/>
      <c r="B69" s="11"/>
      <c r="C69" s="12"/>
      <c r="D69" s="13"/>
      <c r="E69" s="13"/>
      <c r="F69" s="13"/>
      <c r="G69" s="14"/>
      <c r="H69" s="49"/>
      <c r="I69" s="25"/>
      <c r="J69" s="33"/>
      <c r="K69" s="14"/>
      <c r="L69" s="37"/>
    </row>
    <row r="70" spans="1:12" x14ac:dyDescent="0.3">
      <c r="A70" s="10"/>
      <c r="B70" s="11"/>
      <c r="C70" s="12"/>
      <c r="D70" s="13"/>
      <c r="E70" s="13"/>
      <c r="F70" s="13"/>
      <c r="G70" s="14"/>
      <c r="H70" s="49"/>
      <c r="I70" s="25"/>
      <c r="J70" s="33"/>
      <c r="K70" s="14"/>
      <c r="L70" s="37"/>
    </row>
    <row r="71" spans="1:12" x14ac:dyDescent="0.3">
      <c r="A71" s="10"/>
      <c r="B71" s="11"/>
      <c r="C71" s="12"/>
      <c r="D71" s="13"/>
      <c r="E71" s="13"/>
      <c r="F71" s="13"/>
      <c r="G71" s="14"/>
      <c r="H71" s="49"/>
      <c r="I71" s="25"/>
      <c r="J71" s="33"/>
      <c r="K71" s="14"/>
      <c r="L71" s="37"/>
    </row>
    <row r="72" spans="1:12" x14ac:dyDescent="0.3">
      <c r="A72" s="10"/>
      <c r="B72" s="11"/>
      <c r="C72" s="12"/>
      <c r="D72" s="13"/>
      <c r="E72" s="13"/>
      <c r="F72" s="13"/>
      <c r="G72" s="14"/>
      <c r="H72" s="49"/>
      <c r="I72" s="25"/>
      <c r="J72" s="33"/>
      <c r="K72" s="14"/>
      <c r="L72" s="37"/>
    </row>
    <row r="73" spans="1:12" x14ac:dyDescent="0.3">
      <c r="A73" s="10"/>
      <c r="B73" s="11"/>
      <c r="C73" s="12"/>
      <c r="D73" s="13"/>
      <c r="E73" s="13"/>
      <c r="F73" s="13"/>
      <c r="G73" s="14"/>
      <c r="H73" s="49"/>
      <c r="I73" s="25"/>
      <c r="J73" s="33"/>
      <c r="K73" s="14"/>
      <c r="L73" s="37"/>
    </row>
    <row r="74" spans="1:12" x14ac:dyDescent="0.3">
      <c r="A74" s="10"/>
      <c r="B74" s="11"/>
      <c r="C74" s="12"/>
      <c r="D74" s="13"/>
      <c r="E74" s="13"/>
      <c r="F74" s="13"/>
      <c r="G74" s="14"/>
      <c r="H74" s="49"/>
      <c r="I74" s="25"/>
      <c r="J74" s="33"/>
      <c r="K74" s="14"/>
      <c r="L74" s="37"/>
    </row>
    <row r="75" spans="1:12" x14ac:dyDescent="0.3">
      <c r="A75" s="10"/>
      <c r="B75" s="11"/>
      <c r="C75" s="12"/>
      <c r="D75" s="13"/>
      <c r="E75" s="13"/>
      <c r="F75" s="13"/>
      <c r="G75" s="14"/>
      <c r="H75" s="49"/>
      <c r="I75" s="25"/>
      <c r="J75" s="33"/>
      <c r="K75" s="14"/>
      <c r="L75" s="37"/>
    </row>
    <row r="76" spans="1:12" x14ac:dyDescent="0.3">
      <c r="A76" s="10"/>
      <c r="B76" s="11"/>
      <c r="C76" s="12"/>
      <c r="D76" s="13"/>
      <c r="E76" s="13"/>
      <c r="F76" s="13"/>
      <c r="G76" s="14"/>
      <c r="H76" s="49"/>
      <c r="I76" s="25"/>
      <c r="J76" s="33"/>
      <c r="K76" s="14"/>
      <c r="L76" s="37"/>
    </row>
    <row r="77" spans="1:12" x14ac:dyDescent="0.3">
      <c r="A77" s="10"/>
      <c r="B77" s="11"/>
      <c r="C77" s="12"/>
      <c r="D77" s="13"/>
      <c r="E77" s="13"/>
      <c r="F77" s="13"/>
      <c r="G77" s="14"/>
      <c r="H77" s="49"/>
      <c r="I77" s="25"/>
      <c r="J77" s="33"/>
      <c r="K77" s="14"/>
      <c r="L77" s="37"/>
    </row>
    <row r="78" spans="1:12" x14ac:dyDescent="0.3">
      <c r="A78" s="10"/>
      <c r="B78" s="11"/>
      <c r="C78" s="12"/>
      <c r="D78" s="13"/>
      <c r="E78" s="13"/>
      <c r="F78" s="13"/>
      <c r="G78" s="14"/>
      <c r="H78" s="49"/>
      <c r="I78" s="25"/>
      <c r="J78" s="33"/>
      <c r="K78" s="14"/>
      <c r="L78" s="37"/>
    </row>
    <row r="79" spans="1:12" x14ac:dyDescent="0.3">
      <c r="A79" s="10"/>
      <c r="B79" s="11"/>
      <c r="C79" s="12"/>
      <c r="D79" s="13"/>
      <c r="E79" s="13"/>
      <c r="F79" s="13"/>
      <c r="G79" s="14"/>
      <c r="H79" s="49"/>
      <c r="I79" s="25"/>
      <c r="J79" s="33"/>
      <c r="K79" s="14"/>
      <c r="L79" s="37"/>
    </row>
    <row r="80" spans="1:12" x14ac:dyDescent="0.3">
      <c r="A80" s="10"/>
      <c r="B80" s="11"/>
      <c r="C80" s="12"/>
      <c r="D80" s="13"/>
      <c r="E80" s="13"/>
      <c r="F80" s="13"/>
      <c r="G80" s="14"/>
      <c r="H80" s="49"/>
      <c r="I80" s="25"/>
      <c r="J80" s="33"/>
      <c r="K80" s="14"/>
      <c r="L80" s="37"/>
    </row>
    <row r="81" spans="1:12" x14ac:dyDescent="0.3">
      <c r="A81" s="10"/>
      <c r="B81" s="11"/>
      <c r="C81" s="12"/>
      <c r="D81" s="13"/>
      <c r="E81" s="13"/>
      <c r="F81" s="13"/>
      <c r="G81" s="14"/>
      <c r="H81" s="49"/>
      <c r="I81" s="25"/>
      <c r="J81" s="33"/>
      <c r="K81" s="14"/>
      <c r="L81" s="37"/>
    </row>
    <row r="82" spans="1:12" x14ac:dyDescent="0.3">
      <c r="A82" s="10"/>
      <c r="B82" s="11"/>
      <c r="C82" s="12"/>
      <c r="D82" s="13"/>
      <c r="E82" s="13"/>
      <c r="F82" s="13"/>
      <c r="G82" s="14"/>
      <c r="H82" s="49"/>
      <c r="I82" s="25"/>
      <c r="J82" s="33"/>
      <c r="K82" s="14"/>
      <c r="L82" s="37"/>
    </row>
    <row r="83" spans="1:12" x14ac:dyDescent="0.3">
      <c r="A83" s="10"/>
      <c r="B83" s="11"/>
      <c r="C83" s="12"/>
      <c r="D83" s="13"/>
      <c r="E83" s="13"/>
      <c r="F83" s="13"/>
      <c r="G83" s="14"/>
      <c r="H83" s="49"/>
      <c r="I83" s="25"/>
      <c r="J83" s="33"/>
      <c r="K83" s="14"/>
      <c r="L83" s="37"/>
    </row>
    <row r="84" spans="1:12" x14ac:dyDescent="0.3">
      <c r="A84" s="10"/>
      <c r="B84" s="11"/>
      <c r="C84" s="12"/>
      <c r="D84" s="13"/>
      <c r="E84" s="13"/>
      <c r="F84" s="13"/>
      <c r="G84" s="14"/>
      <c r="H84" s="49"/>
      <c r="I84" s="25"/>
      <c r="J84" s="33"/>
      <c r="K84" s="14"/>
      <c r="L84" s="37"/>
    </row>
    <row r="85" spans="1:12" x14ac:dyDescent="0.3">
      <c r="A85" s="10"/>
      <c r="B85" s="11"/>
      <c r="C85" s="12"/>
      <c r="D85" s="13"/>
      <c r="E85" s="13"/>
      <c r="F85" s="13"/>
      <c r="G85" s="14"/>
      <c r="H85" s="49"/>
      <c r="I85" s="25"/>
      <c r="J85" s="33"/>
      <c r="K85" s="14"/>
      <c r="L85" s="37"/>
    </row>
    <row r="86" spans="1:12" x14ac:dyDescent="0.3">
      <c r="A86" s="10"/>
      <c r="B86" s="11"/>
      <c r="C86" s="12"/>
      <c r="D86" s="13"/>
      <c r="E86" s="13"/>
      <c r="F86" s="13"/>
      <c r="G86" s="14"/>
      <c r="H86" s="49"/>
      <c r="I86" s="25"/>
      <c r="J86" s="33"/>
      <c r="K86" s="14"/>
      <c r="L86" s="37"/>
    </row>
    <row r="87" spans="1:12" x14ac:dyDescent="0.3">
      <c r="A87" s="10"/>
      <c r="B87" s="11"/>
      <c r="C87" s="12"/>
      <c r="D87" s="13"/>
      <c r="E87" s="13"/>
      <c r="F87" s="13"/>
      <c r="G87" s="14"/>
      <c r="H87" s="49"/>
      <c r="I87" s="25"/>
      <c r="J87" s="33"/>
      <c r="K87" s="14"/>
      <c r="L87" s="37"/>
    </row>
    <row r="88" spans="1:12" x14ac:dyDescent="0.3">
      <c r="A88" s="10"/>
      <c r="B88" s="11"/>
      <c r="C88" s="12"/>
      <c r="D88" s="13"/>
      <c r="E88" s="13"/>
      <c r="F88" s="13"/>
      <c r="G88" s="14"/>
      <c r="H88" s="49"/>
      <c r="I88" s="25"/>
      <c r="J88" s="33"/>
      <c r="K88" s="14"/>
      <c r="L88" s="37"/>
    </row>
    <row r="89" spans="1:12" x14ac:dyDescent="0.3">
      <c r="A89" s="10"/>
      <c r="B89" s="11"/>
      <c r="C89" s="12"/>
      <c r="D89" s="13"/>
      <c r="E89" s="13"/>
      <c r="F89" s="13"/>
      <c r="G89" s="14"/>
      <c r="H89" s="49"/>
      <c r="I89" s="25"/>
      <c r="J89" s="33"/>
      <c r="K89" s="14"/>
      <c r="L89" s="37"/>
    </row>
    <row r="90" spans="1:12" x14ac:dyDescent="0.3">
      <c r="A90" s="10"/>
      <c r="B90" s="11"/>
      <c r="C90" s="12"/>
      <c r="D90" s="13"/>
      <c r="E90" s="13"/>
      <c r="F90" s="13"/>
      <c r="G90" s="14"/>
      <c r="H90" s="49"/>
      <c r="I90" s="25"/>
      <c r="J90" s="33"/>
      <c r="K90" s="14"/>
      <c r="L90" s="37"/>
    </row>
    <row r="91" spans="1:12" x14ac:dyDescent="0.3">
      <c r="A91" s="10"/>
      <c r="B91" s="11"/>
      <c r="C91" s="12"/>
      <c r="D91" s="13"/>
      <c r="E91" s="13"/>
      <c r="F91" s="13"/>
      <c r="G91" s="14"/>
      <c r="H91" s="49"/>
      <c r="I91" s="25"/>
      <c r="J91" s="33"/>
      <c r="K91" s="14"/>
      <c r="L91" s="37"/>
    </row>
    <row r="92" spans="1:12" x14ac:dyDescent="0.3">
      <c r="A92" s="10"/>
      <c r="B92" s="11"/>
      <c r="C92" s="12"/>
      <c r="D92" s="13"/>
      <c r="E92" s="13"/>
      <c r="F92" s="13"/>
      <c r="G92" s="14"/>
      <c r="H92" s="49"/>
      <c r="I92" s="25"/>
      <c r="J92" s="33"/>
      <c r="K92" s="14"/>
      <c r="L92" s="37"/>
    </row>
    <row r="93" spans="1:12" x14ac:dyDescent="0.3">
      <c r="A93" s="10"/>
      <c r="B93" s="11"/>
      <c r="C93" s="12"/>
      <c r="D93" s="13"/>
      <c r="E93" s="13"/>
      <c r="F93" s="13"/>
      <c r="G93" s="14"/>
      <c r="H93" s="49"/>
      <c r="I93" s="25"/>
      <c r="J93" s="33"/>
      <c r="K93" s="14"/>
      <c r="L93" s="37"/>
    </row>
    <row r="94" spans="1:12" x14ac:dyDescent="0.3">
      <c r="A94" s="10"/>
      <c r="B94" s="11"/>
      <c r="C94" s="12"/>
      <c r="D94" s="13"/>
      <c r="E94" s="13"/>
      <c r="F94" s="13"/>
      <c r="G94" s="14"/>
      <c r="H94" s="49"/>
      <c r="I94" s="25"/>
      <c r="J94" s="33"/>
      <c r="K94" s="14"/>
      <c r="L94" s="37"/>
    </row>
    <row r="95" spans="1:12" x14ac:dyDescent="0.3">
      <c r="A95" s="10"/>
      <c r="B95" s="11"/>
      <c r="C95" s="12"/>
      <c r="D95" s="13"/>
      <c r="E95" s="13"/>
      <c r="F95" s="13"/>
      <c r="G95" s="14"/>
      <c r="H95" s="49"/>
      <c r="I95" s="25"/>
      <c r="J95" s="25"/>
      <c r="K95" s="14"/>
      <c r="L95" s="37"/>
    </row>
    <row r="96" spans="1:12" x14ac:dyDescent="0.3">
      <c r="A96" s="10"/>
      <c r="B96" s="11"/>
      <c r="C96" s="12"/>
      <c r="D96" s="13"/>
      <c r="E96" s="13"/>
      <c r="F96" s="13"/>
      <c r="G96" s="14"/>
      <c r="H96" s="49"/>
      <c r="I96" s="25"/>
      <c r="J96" s="25"/>
      <c r="K96" s="14"/>
      <c r="L96" s="37"/>
    </row>
    <row r="97" spans="1:12" x14ac:dyDescent="0.3">
      <c r="A97" s="10"/>
      <c r="B97" s="11"/>
      <c r="C97" s="12"/>
      <c r="D97" s="13"/>
      <c r="E97" s="13"/>
      <c r="F97" s="13"/>
      <c r="G97" s="14"/>
      <c r="H97" s="49"/>
      <c r="I97" s="25"/>
      <c r="J97" s="25"/>
      <c r="K97" s="14"/>
      <c r="L97" s="37"/>
    </row>
    <row r="98" spans="1:12" x14ac:dyDescent="0.3">
      <c r="A98" s="10"/>
      <c r="B98" s="11"/>
      <c r="C98" s="12"/>
      <c r="D98" s="13"/>
      <c r="E98" s="13"/>
      <c r="F98" s="13"/>
      <c r="G98" s="14"/>
      <c r="H98" s="49"/>
      <c r="I98" s="25"/>
      <c r="J98" s="25"/>
      <c r="K98" s="14"/>
      <c r="L98" s="37"/>
    </row>
    <row r="99" spans="1:12" x14ac:dyDescent="0.3">
      <c r="A99" s="10"/>
      <c r="B99" s="11"/>
      <c r="C99" s="12"/>
      <c r="D99" s="13"/>
      <c r="E99" s="13"/>
      <c r="F99" s="13"/>
      <c r="G99" s="14"/>
      <c r="H99" s="49"/>
      <c r="I99" s="25"/>
      <c r="J99" s="25"/>
      <c r="K99" s="14"/>
      <c r="L99" s="37"/>
    </row>
    <row r="100" spans="1:12" x14ac:dyDescent="0.3">
      <c r="A100" s="10"/>
      <c r="B100" s="11"/>
      <c r="C100" s="12"/>
      <c r="D100" s="13"/>
      <c r="E100" s="13"/>
      <c r="F100" s="13"/>
      <c r="G100" s="14"/>
      <c r="H100" s="49"/>
      <c r="I100" s="25"/>
      <c r="J100" s="25"/>
      <c r="K100" s="14"/>
      <c r="L100" s="37"/>
    </row>
    <row r="101" spans="1:12" x14ac:dyDescent="0.3">
      <c r="A101" s="10"/>
      <c r="B101" s="11"/>
      <c r="C101" s="12"/>
      <c r="D101" s="13"/>
      <c r="E101" s="13"/>
      <c r="F101" s="13"/>
      <c r="G101" s="14"/>
      <c r="H101" s="49"/>
      <c r="I101" s="25"/>
      <c r="J101" s="25"/>
      <c r="K101" s="14"/>
      <c r="L101" s="37"/>
    </row>
    <row r="102" spans="1:12" x14ac:dyDescent="0.3">
      <c r="A102" s="10"/>
      <c r="B102" s="11"/>
      <c r="C102" s="12"/>
      <c r="D102" s="13"/>
      <c r="E102" s="13"/>
      <c r="F102" s="13"/>
      <c r="G102" s="14"/>
      <c r="H102" s="49"/>
      <c r="I102" s="25"/>
      <c r="J102" s="25"/>
      <c r="K102" s="14"/>
      <c r="L102" s="37"/>
    </row>
    <row r="103" spans="1:12" x14ac:dyDescent="0.3">
      <c r="A103" s="10"/>
      <c r="B103" s="11"/>
      <c r="C103" s="12"/>
      <c r="D103" s="13"/>
      <c r="E103" s="13"/>
      <c r="F103" s="13"/>
      <c r="G103" s="14"/>
      <c r="H103" s="49"/>
      <c r="I103" s="25"/>
      <c r="J103" s="25"/>
      <c r="K103" s="14"/>
      <c r="L103" s="37"/>
    </row>
    <row r="104" spans="1:12" x14ac:dyDescent="0.3">
      <c r="A104" s="10"/>
      <c r="B104" s="11"/>
      <c r="C104" s="12"/>
      <c r="D104" s="13"/>
      <c r="E104" s="13"/>
      <c r="F104" s="13"/>
      <c r="G104" s="14"/>
      <c r="H104" s="49"/>
      <c r="I104" s="25"/>
      <c r="J104" s="25"/>
      <c r="K104" s="25"/>
      <c r="L104" s="25"/>
    </row>
    <row r="105" spans="1:12" x14ac:dyDescent="0.3">
      <c r="A105" s="10"/>
      <c r="B105" s="11"/>
      <c r="C105" s="12"/>
      <c r="D105" s="13"/>
      <c r="E105" s="13"/>
      <c r="F105" s="13"/>
      <c r="G105" s="14"/>
      <c r="H105" s="49"/>
      <c r="I105" s="25"/>
      <c r="J105" s="25"/>
      <c r="K105" s="25"/>
      <c r="L105" s="25"/>
    </row>
  </sheetData>
  <pageMargins left="0.7" right="0.7" top="0.75" bottom="0.75" header="0.3" footer="0.3"/>
  <pageSetup scale="6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611E0-07DC-46BF-8171-C08B20EFAB05}">
  <dimension ref="A1:AE62"/>
  <sheetViews>
    <sheetView showGridLines="0" zoomScale="70" zoomScaleNormal="70" workbookViewId="0">
      <selection activeCell="F36" sqref="F36"/>
    </sheetView>
  </sheetViews>
  <sheetFormatPr defaultRowHeight="14.4" x14ac:dyDescent="0.3"/>
  <cols>
    <col min="1" max="1" width="1.5546875" customWidth="1"/>
    <col min="2" max="2" width="11.5546875" customWidth="1"/>
    <col min="3" max="3" width="8" customWidth="1"/>
    <col min="4" max="4" width="5.77734375" customWidth="1"/>
    <col min="5" max="5" width="13.21875" customWidth="1"/>
    <col min="6" max="6" width="13.77734375" customWidth="1"/>
    <col min="7" max="7" width="14.77734375" customWidth="1"/>
    <col min="8" max="8" width="11.88671875" customWidth="1"/>
    <col min="9" max="9" width="24.77734375" customWidth="1"/>
    <col min="10" max="10" width="6.44140625" style="28" customWidth="1"/>
    <col min="11" max="11" width="10.33203125" hidden="1" customWidth="1"/>
    <col min="12" max="12" width="11.33203125" hidden="1" customWidth="1"/>
    <col min="13" max="13" width="0" hidden="1" customWidth="1"/>
    <col min="14" max="14" width="10.5546875" hidden="1" customWidth="1"/>
    <col min="15" max="20" width="0" hidden="1" customWidth="1"/>
  </cols>
  <sheetData>
    <row r="1" spans="1:31" x14ac:dyDescent="0.3">
      <c r="B1" s="2"/>
      <c r="C1" s="3"/>
      <c r="D1" s="3"/>
      <c r="E1" s="3"/>
      <c r="G1" s="3"/>
      <c r="H1" s="3"/>
      <c r="I1" s="3"/>
      <c r="J1" s="3"/>
    </row>
    <row r="2" spans="1:31" x14ac:dyDescent="0.3">
      <c r="B2" s="2" t="s">
        <v>10</v>
      </c>
      <c r="C2" s="3"/>
      <c r="D2" s="3"/>
      <c r="E2" s="3"/>
      <c r="F2" s="3"/>
      <c r="G2" s="3"/>
      <c r="H2" s="3"/>
      <c r="I2" s="3"/>
      <c r="J2" s="3"/>
    </row>
    <row r="3" spans="1:31" x14ac:dyDescent="0.3">
      <c r="B3" s="4">
        <v>43280</v>
      </c>
      <c r="C3" s="3"/>
      <c r="D3" s="3"/>
      <c r="E3" s="3"/>
      <c r="F3" s="3"/>
      <c r="G3" s="3"/>
      <c r="H3" s="3"/>
      <c r="I3" s="3"/>
      <c r="J3" s="3"/>
    </row>
    <row r="4" spans="1:31" ht="13.5" customHeight="1" x14ac:dyDescent="0.3">
      <c r="B4" s="5"/>
      <c r="C4" s="5"/>
      <c r="D4" s="5"/>
      <c r="E4" s="5"/>
      <c r="F4" s="5"/>
      <c r="G4" s="5"/>
      <c r="H4" s="5"/>
      <c r="I4" s="5"/>
      <c r="J4" s="5"/>
    </row>
    <row r="5" spans="1:31" ht="38.25" customHeight="1" thickBot="1" x14ac:dyDescent="0.35"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7" t="s">
        <v>16</v>
      </c>
      <c r="H5" s="6" t="s">
        <v>17</v>
      </c>
      <c r="I5" s="6" t="s">
        <v>18</v>
      </c>
      <c r="J5" s="8"/>
      <c r="K5" s="6" t="s">
        <v>19</v>
      </c>
    </row>
    <row r="6" spans="1:31" x14ac:dyDescent="0.3">
      <c r="A6" s="9"/>
      <c r="B6" s="10">
        <v>43160</v>
      </c>
      <c r="C6" s="11" t="s">
        <v>20</v>
      </c>
      <c r="D6" s="12">
        <v>0.25</v>
      </c>
      <c r="E6" s="13">
        <v>38.32</v>
      </c>
      <c r="F6" s="13">
        <v>58.05</v>
      </c>
      <c r="G6" s="14">
        <f t="shared" ref="G6:G28" si="0">+(F6-E6)/E6</f>
        <v>0.51487473903966585</v>
      </c>
      <c r="H6" s="13">
        <v>49</v>
      </c>
      <c r="I6" s="11" t="s">
        <v>21</v>
      </c>
      <c r="J6" s="11"/>
      <c r="L6" s="9"/>
      <c r="N6" s="9"/>
      <c r="O6" s="15"/>
      <c r="P6" s="15"/>
      <c r="Q6" s="16"/>
      <c r="U6" s="50"/>
    </row>
    <row r="7" spans="1:31" x14ac:dyDescent="0.3">
      <c r="A7" s="9"/>
      <c r="B7" s="10">
        <v>43161</v>
      </c>
      <c r="C7" s="11" t="s">
        <v>22</v>
      </c>
      <c r="D7" s="12">
        <v>0.25</v>
      </c>
      <c r="E7" s="13">
        <v>57.81</v>
      </c>
      <c r="F7" s="13">
        <v>74.5</v>
      </c>
      <c r="G7" s="14">
        <f t="shared" si="0"/>
        <v>0.28870437640546615</v>
      </c>
      <c r="H7" s="13">
        <v>73</v>
      </c>
      <c r="I7" s="11" t="s">
        <v>23</v>
      </c>
      <c r="J7" s="11"/>
      <c r="L7" s="9"/>
      <c r="N7" s="9"/>
      <c r="O7" s="15"/>
      <c r="P7" s="15"/>
      <c r="Q7" s="16"/>
      <c r="U7" s="50"/>
      <c r="V7" s="51"/>
    </row>
    <row r="8" spans="1:31" x14ac:dyDescent="0.3">
      <c r="A8" s="9"/>
      <c r="B8" s="10">
        <v>43168</v>
      </c>
      <c r="C8" s="11" t="s">
        <v>24</v>
      </c>
      <c r="D8" s="12">
        <v>0.5</v>
      </c>
      <c r="E8" s="13">
        <v>159.24</v>
      </c>
      <c r="F8" s="13">
        <v>190.48</v>
      </c>
      <c r="G8" s="14">
        <f t="shared" si="0"/>
        <v>0.19618186385330305</v>
      </c>
      <c r="H8" s="13">
        <v>170</v>
      </c>
      <c r="I8" s="11" t="s">
        <v>25</v>
      </c>
      <c r="J8" s="11"/>
      <c r="L8" s="9"/>
      <c r="N8" s="9"/>
      <c r="O8" s="15"/>
      <c r="P8" s="15"/>
      <c r="Q8" s="16"/>
      <c r="U8" s="50"/>
      <c r="V8" s="51"/>
      <c r="AA8" s="10"/>
      <c r="AB8" s="11"/>
      <c r="AC8" s="12"/>
      <c r="AD8" s="13"/>
      <c r="AE8" s="13"/>
    </row>
    <row r="9" spans="1:31" x14ac:dyDescent="0.3">
      <c r="A9" s="9"/>
      <c r="B9" s="10">
        <v>43188</v>
      </c>
      <c r="C9" s="11" t="s">
        <v>26</v>
      </c>
      <c r="D9" s="12">
        <v>0.25</v>
      </c>
      <c r="E9" s="13">
        <v>16.66</v>
      </c>
      <c r="F9" s="13">
        <v>22.48</v>
      </c>
      <c r="G9" s="14">
        <f t="shared" si="0"/>
        <v>0.34933973589435774</v>
      </c>
      <c r="H9" s="13">
        <v>19.649999999999999</v>
      </c>
      <c r="I9" s="11" t="s">
        <v>27</v>
      </c>
      <c r="J9" s="11"/>
      <c r="L9" s="9"/>
      <c r="N9" s="9"/>
      <c r="O9" s="15"/>
      <c r="P9" s="15"/>
      <c r="Q9" s="16"/>
      <c r="U9" s="50"/>
      <c r="V9" s="51"/>
      <c r="AA9" s="10"/>
      <c r="AB9" s="11"/>
      <c r="AC9" s="12"/>
      <c r="AD9" s="13"/>
      <c r="AE9" s="13"/>
    </row>
    <row r="10" spans="1:31" x14ac:dyDescent="0.3">
      <c r="A10" s="9"/>
      <c r="B10" s="10">
        <v>43196</v>
      </c>
      <c r="C10" s="11" t="s">
        <v>28</v>
      </c>
      <c r="D10" s="12">
        <v>0.25</v>
      </c>
      <c r="E10" s="13">
        <v>5.4</v>
      </c>
      <c r="F10" s="13">
        <v>5.68</v>
      </c>
      <c r="G10" s="14">
        <f t="shared" si="0"/>
        <v>5.1851851851851732E-2</v>
      </c>
      <c r="H10" s="13">
        <v>5.4</v>
      </c>
      <c r="I10" s="11" t="s">
        <v>29</v>
      </c>
      <c r="J10" s="11"/>
      <c r="L10" s="9"/>
      <c r="N10" s="9"/>
      <c r="O10" s="15"/>
      <c r="P10" s="15"/>
      <c r="Q10" s="16"/>
      <c r="U10" s="50"/>
      <c r="V10" s="51"/>
      <c r="AA10" s="10"/>
      <c r="AB10" s="11"/>
      <c r="AC10" s="12"/>
      <c r="AD10" s="13"/>
      <c r="AE10" s="13"/>
    </row>
    <row r="11" spans="1:31" ht="13.8" customHeight="1" x14ac:dyDescent="0.3">
      <c r="A11" s="9"/>
      <c r="B11" s="10">
        <v>43228</v>
      </c>
      <c r="C11" s="11" t="s">
        <v>30</v>
      </c>
      <c r="D11" s="12">
        <v>0.5</v>
      </c>
      <c r="E11" s="13">
        <v>113.05</v>
      </c>
      <c r="F11" s="13">
        <v>123.21</v>
      </c>
      <c r="G11" s="14">
        <f t="shared" si="0"/>
        <v>8.9871738168951762E-2</v>
      </c>
      <c r="H11" s="13">
        <v>116</v>
      </c>
      <c r="I11" s="11" t="s">
        <v>31</v>
      </c>
      <c r="J11" s="11"/>
      <c r="L11" s="9"/>
      <c r="N11" s="9"/>
      <c r="O11" s="15"/>
      <c r="P11" s="15"/>
      <c r="Q11" s="16"/>
      <c r="U11" s="50"/>
      <c r="V11" s="51"/>
      <c r="AA11" s="10"/>
      <c r="AB11" s="11"/>
      <c r="AC11" s="12"/>
      <c r="AD11" s="13"/>
      <c r="AE11" s="13"/>
    </row>
    <row r="12" spans="1:31" ht="13.8" customHeight="1" x14ac:dyDescent="0.3">
      <c r="A12" s="9"/>
      <c r="B12" s="10">
        <v>43229</v>
      </c>
      <c r="C12" s="11" t="s">
        <v>32</v>
      </c>
      <c r="D12" s="12">
        <v>0.25</v>
      </c>
      <c r="E12" s="13">
        <v>32.69</v>
      </c>
      <c r="F12" s="13">
        <v>43.67</v>
      </c>
      <c r="G12" s="14">
        <f t="shared" si="0"/>
        <v>0.33588253288467435</v>
      </c>
      <c r="H12" s="13">
        <v>35</v>
      </c>
      <c r="I12" s="11" t="s">
        <v>33</v>
      </c>
      <c r="J12" s="11"/>
      <c r="L12" s="9"/>
      <c r="N12" s="9"/>
      <c r="O12" s="15"/>
      <c r="P12" s="15"/>
      <c r="Q12" s="16"/>
      <c r="U12" s="50"/>
      <c r="V12" s="51"/>
      <c r="AA12" s="10"/>
      <c r="AB12" s="11"/>
      <c r="AC12" s="12"/>
      <c r="AD12" s="13"/>
      <c r="AE12" s="13"/>
    </row>
    <row r="13" spans="1:31" ht="13.8" customHeight="1" x14ac:dyDescent="0.3">
      <c r="A13" s="9"/>
      <c r="B13" s="10">
        <v>43231</v>
      </c>
      <c r="C13" s="11" t="s">
        <v>34</v>
      </c>
      <c r="D13" s="12">
        <v>0.5</v>
      </c>
      <c r="E13" s="13">
        <v>176.11</v>
      </c>
      <c r="F13" s="13">
        <v>179.53</v>
      </c>
      <c r="G13" s="14">
        <f t="shared" si="0"/>
        <v>1.9419680881267318E-2</v>
      </c>
      <c r="H13" s="13">
        <v>175</v>
      </c>
      <c r="I13" s="11" t="s">
        <v>35</v>
      </c>
      <c r="J13" s="11"/>
      <c r="L13" s="9"/>
      <c r="N13" s="9"/>
      <c r="O13" s="15"/>
      <c r="P13" s="15"/>
      <c r="Q13" s="16"/>
      <c r="U13" s="50"/>
      <c r="V13" s="51"/>
      <c r="AA13" s="10"/>
      <c r="AB13" s="11"/>
      <c r="AC13" s="12"/>
      <c r="AD13" s="13"/>
      <c r="AE13" s="13"/>
    </row>
    <row r="14" spans="1:31" ht="13.8" customHeight="1" x14ac:dyDescent="0.3">
      <c r="A14" s="9"/>
      <c r="B14" s="10">
        <v>43236</v>
      </c>
      <c r="C14" s="11" t="s">
        <v>36</v>
      </c>
      <c r="D14" s="12">
        <v>0.25</v>
      </c>
      <c r="E14" s="13">
        <v>29.94</v>
      </c>
      <c r="F14" s="13">
        <v>31.07</v>
      </c>
      <c r="G14" s="14">
        <f t="shared" si="0"/>
        <v>3.7742150968603838E-2</v>
      </c>
      <c r="H14" s="13">
        <v>30</v>
      </c>
      <c r="I14" s="11" t="s">
        <v>37</v>
      </c>
      <c r="J14" s="11"/>
      <c r="L14" s="9"/>
      <c r="N14" s="9"/>
      <c r="O14" s="15"/>
      <c r="P14" s="15"/>
      <c r="Q14" s="16"/>
      <c r="U14" s="50"/>
      <c r="V14" s="51"/>
      <c r="AA14" s="10"/>
      <c r="AB14" s="11"/>
      <c r="AC14" s="12"/>
      <c r="AD14" s="13"/>
      <c r="AE14" s="13"/>
    </row>
    <row r="15" spans="1:31" ht="13.8" customHeight="1" x14ac:dyDescent="0.3">
      <c r="A15" s="9"/>
      <c r="B15" s="10">
        <v>43241</v>
      </c>
      <c r="C15" s="11" t="s">
        <v>38</v>
      </c>
      <c r="D15" s="12">
        <v>0.25</v>
      </c>
      <c r="E15" s="13">
        <v>20.7</v>
      </c>
      <c r="F15" s="13">
        <v>32.299999999999997</v>
      </c>
      <c r="G15" s="14">
        <f t="shared" si="0"/>
        <v>0.56038647342995163</v>
      </c>
      <c r="H15" s="13">
        <v>28</v>
      </c>
      <c r="I15" s="11" t="s">
        <v>39</v>
      </c>
      <c r="J15" s="11"/>
      <c r="L15" s="9"/>
      <c r="N15" s="9"/>
      <c r="O15" s="15"/>
      <c r="P15" s="15"/>
      <c r="Q15" s="16"/>
      <c r="U15" s="50"/>
      <c r="V15" s="51"/>
      <c r="AA15" s="10"/>
      <c r="AB15" s="11"/>
      <c r="AC15" s="12"/>
      <c r="AD15" s="13"/>
      <c r="AE15" s="13"/>
    </row>
    <row r="16" spans="1:31" ht="13.8" customHeight="1" x14ac:dyDescent="0.3">
      <c r="A16" s="9"/>
      <c r="B16" s="10">
        <v>43244</v>
      </c>
      <c r="C16" s="11" t="s">
        <v>40</v>
      </c>
      <c r="D16" s="12">
        <v>0.25</v>
      </c>
      <c r="E16" s="13">
        <v>13.4</v>
      </c>
      <c r="F16" s="13">
        <v>15.44</v>
      </c>
      <c r="G16" s="14">
        <f t="shared" si="0"/>
        <v>0.15223880597014919</v>
      </c>
      <c r="H16" s="13">
        <v>14.7</v>
      </c>
      <c r="I16" s="11" t="s">
        <v>41</v>
      </c>
      <c r="J16" s="11"/>
      <c r="L16" s="9"/>
      <c r="N16" s="9"/>
      <c r="O16" s="15"/>
      <c r="P16" s="15"/>
      <c r="Q16" s="16"/>
      <c r="U16" s="50"/>
      <c r="V16" s="51"/>
      <c r="AA16" s="10"/>
      <c r="AB16" s="11"/>
      <c r="AC16" s="12"/>
      <c r="AD16" s="13"/>
      <c r="AE16" s="13"/>
    </row>
    <row r="17" spans="1:31" ht="13.8" customHeight="1" x14ac:dyDescent="0.3">
      <c r="A17" s="9"/>
      <c r="B17" s="10">
        <v>43250</v>
      </c>
      <c r="C17" s="11" t="s">
        <v>42</v>
      </c>
      <c r="D17" s="12">
        <v>1</v>
      </c>
      <c r="E17" s="13">
        <v>179.18</v>
      </c>
      <c r="F17" s="13">
        <v>172.7</v>
      </c>
      <c r="G17" s="14">
        <f t="shared" si="0"/>
        <v>-3.6164750530193204E-2</v>
      </c>
      <c r="H17" s="13">
        <v>168</v>
      </c>
      <c r="I17" s="11"/>
      <c r="J17" s="11"/>
      <c r="L17" s="9"/>
      <c r="N17" s="9"/>
      <c r="O17" s="15"/>
      <c r="P17" s="15"/>
      <c r="Q17" s="16"/>
      <c r="U17" s="50"/>
      <c r="V17" s="51"/>
      <c r="AA17" s="10"/>
      <c r="AB17" s="11"/>
      <c r="AC17" s="12"/>
      <c r="AD17" s="13"/>
      <c r="AE17" s="13"/>
    </row>
    <row r="18" spans="1:31" ht="13.8" customHeight="1" x14ac:dyDescent="0.3">
      <c r="A18" s="9"/>
      <c r="B18" s="10">
        <v>43250</v>
      </c>
      <c r="C18" s="11" t="s">
        <v>43</v>
      </c>
      <c r="D18" s="12">
        <v>0.5</v>
      </c>
      <c r="E18" s="13">
        <v>107.29</v>
      </c>
      <c r="F18" s="13">
        <v>104.91</v>
      </c>
      <c r="G18" s="14">
        <f t="shared" si="0"/>
        <v>-2.2182868860098886E-2</v>
      </c>
      <c r="H18" s="13">
        <v>100</v>
      </c>
      <c r="I18" s="11" t="s">
        <v>44</v>
      </c>
      <c r="J18" s="11"/>
      <c r="L18" s="9"/>
      <c r="N18" s="9"/>
      <c r="O18" s="15"/>
      <c r="P18" s="15"/>
      <c r="Q18" s="16"/>
      <c r="U18" s="50"/>
      <c r="V18" s="51"/>
      <c r="AA18" s="10"/>
      <c r="AB18" s="11"/>
      <c r="AC18" s="12"/>
      <c r="AD18" s="13"/>
      <c r="AE18" s="13"/>
    </row>
    <row r="19" spans="1:31" ht="13.8" customHeight="1" x14ac:dyDescent="0.3">
      <c r="A19" s="9"/>
      <c r="B19" s="10">
        <v>43255</v>
      </c>
      <c r="C19" s="11" t="s">
        <v>45</v>
      </c>
      <c r="D19" s="12">
        <v>0.5</v>
      </c>
      <c r="E19" s="13">
        <v>14</v>
      </c>
      <c r="F19" s="13">
        <v>13.97</v>
      </c>
      <c r="G19" s="14">
        <f t="shared" si="0"/>
        <v>-2.142857142857097E-3</v>
      </c>
      <c r="H19" s="13">
        <v>13.4</v>
      </c>
      <c r="I19" s="11"/>
      <c r="J19" s="11"/>
      <c r="L19" s="9"/>
      <c r="N19" s="9"/>
      <c r="O19" s="15"/>
      <c r="P19" s="15"/>
      <c r="Q19" s="16"/>
      <c r="U19" s="50"/>
      <c r="V19" s="51"/>
      <c r="AA19" s="10"/>
      <c r="AB19" s="11"/>
      <c r="AC19" s="12"/>
      <c r="AD19" s="13"/>
      <c r="AE19" s="13"/>
    </row>
    <row r="20" spans="1:31" ht="13.8" customHeight="1" x14ac:dyDescent="0.3">
      <c r="A20" s="9"/>
      <c r="B20" s="10">
        <v>43262</v>
      </c>
      <c r="C20" s="11" t="s">
        <v>46</v>
      </c>
      <c r="D20" s="12">
        <v>1</v>
      </c>
      <c r="E20" s="13">
        <v>79.75</v>
      </c>
      <c r="F20" s="13">
        <v>76.86</v>
      </c>
      <c r="G20" s="14">
        <f t="shared" si="0"/>
        <v>-3.6238244514106593E-2</v>
      </c>
      <c r="H20" s="13">
        <v>74</v>
      </c>
      <c r="I20" s="11"/>
      <c r="J20" s="11"/>
      <c r="L20" s="9"/>
      <c r="N20" s="9"/>
      <c r="O20" s="15"/>
      <c r="P20" s="15"/>
      <c r="Q20" s="16"/>
      <c r="U20" s="50"/>
      <c r="V20" s="51"/>
      <c r="AA20" s="10"/>
      <c r="AB20" s="11"/>
      <c r="AC20" s="12"/>
      <c r="AD20" s="13"/>
      <c r="AE20" s="13"/>
    </row>
    <row r="21" spans="1:31" ht="13.8" customHeight="1" x14ac:dyDescent="0.3">
      <c r="A21" s="9"/>
      <c r="B21" s="10">
        <v>43265</v>
      </c>
      <c r="C21" s="11" t="s">
        <v>47</v>
      </c>
      <c r="D21" s="12">
        <v>1</v>
      </c>
      <c r="E21" s="13">
        <v>151.62</v>
      </c>
      <c r="F21" s="13">
        <v>151.5</v>
      </c>
      <c r="G21" s="14">
        <f t="shared" si="0"/>
        <v>-7.9145231499805129E-4</v>
      </c>
      <c r="H21" s="13">
        <v>146</v>
      </c>
      <c r="I21" s="11"/>
      <c r="J21" s="11"/>
      <c r="L21" s="9"/>
      <c r="N21" s="9"/>
      <c r="O21" s="15"/>
      <c r="P21" s="15"/>
      <c r="Q21" s="16"/>
      <c r="U21" s="50"/>
      <c r="V21" s="51"/>
      <c r="AA21" s="10"/>
      <c r="AB21" s="11"/>
      <c r="AC21" s="12"/>
      <c r="AD21" s="13"/>
      <c r="AE21" s="13"/>
    </row>
    <row r="22" spans="1:31" ht="13.8" customHeight="1" x14ac:dyDescent="0.3">
      <c r="A22" s="9"/>
      <c r="B22" s="10">
        <v>43266</v>
      </c>
      <c r="C22" s="11" t="s">
        <v>48</v>
      </c>
      <c r="D22" s="12">
        <v>1</v>
      </c>
      <c r="E22" s="13">
        <v>40</v>
      </c>
      <c r="F22" s="13">
        <v>38.549999999999997</v>
      </c>
      <c r="G22" s="14">
        <f t="shared" si="0"/>
        <v>-3.6250000000000074E-2</v>
      </c>
      <c r="H22" s="13">
        <v>38</v>
      </c>
      <c r="I22" s="11"/>
      <c r="J22" s="11"/>
      <c r="L22" s="9"/>
      <c r="N22" s="9"/>
      <c r="O22" s="15"/>
      <c r="P22" s="15"/>
      <c r="Q22" s="16"/>
      <c r="U22" s="50"/>
      <c r="V22" s="51"/>
      <c r="AA22" s="10"/>
      <c r="AB22" s="11"/>
      <c r="AC22" s="12"/>
      <c r="AD22" s="13"/>
      <c r="AE22" s="13"/>
    </row>
    <row r="23" spans="1:31" ht="13.8" customHeight="1" x14ac:dyDescent="0.3">
      <c r="A23" s="9"/>
      <c r="B23" s="10">
        <v>43272</v>
      </c>
      <c r="C23" s="11" t="s">
        <v>49</v>
      </c>
      <c r="D23" s="12">
        <v>0.5</v>
      </c>
      <c r="E23" s="13">
        <v>36.81</v>
      </c>
      <c r="F23" s="13">
        <v>39.15</v>
      </c>
      <c r="G23" s="14">
        <f t="shared" si="0"/>
        <v>6.3569682151589132E-2</v>
      </c>
      <c r="H23" s="13">
        <v>34.25</v>
      </c>
      <c r="I23" s="11" t="s">
        <v>50</v>
      </c>
      <c r="J23" s="11"/>
      <c r="L23" s="9"/>
      <c r="N23" s="9"/>
      <c r="O23" s="15"/>
      <c r="P23" s="15"/>
      <c r="Q23" s="16"/>
      <c r="U23" s="50"/>
      <c r="V23" s="51"/>
      <c r="AA23" s="10"/>
      <c r="AB23" s="11"/>
      <c r="AC23" s="12"/>
      <c r="AD23" s="13"/>
      <c r="AE23" s="13"/>
    </row>
    <row r="24" spans="1:31" ht="13.8" customHeight="1" x14ac:dyDescent="0.3">
      <c r="A24" s="9"/>
      <c r="B24" s="10">
        <v>43273</v>
      </c>
      <c r="C24" s="11" t="s">
        <v>51</v>
      </c>
      <c r="D24" s="12">
        <v>1</v>
      </c>
      <c r="E24" s="13">
        <v>15.69</v>
      </c>
      <c r="F24" s="13">
        <v>15.54</v>
      </c>
      <c r="G24" s="14">
        <f t="shared" si="0"/>
        <v>-9.5602294455067148E-3</v>
      </c>
      <c r="H24" s="13">
        <v>14.25</v>
      </c>
      <c r="I24" s="11"/>
      <c r="J24" s="11"/>
      <c r="L24" s="9"/>
      <c r="N24" s="9"/>
      <c r="O24" s="15"/>
      <c r="P24" s="15"/>
      <c r="Q24" s="16"/>
      <c r="U24" s="50"/>
      <c r="V24" s="51"/>
      <c r="AA24" s="10"/>
      <c r="AB24" s="11"/>
      <c r="AC24" s="12"/>
      <c r="AD24" s="13"/>
      <c r="AE24" s="13"/>
    </row>
    <row r="25" spans="1:31" ht="13.8" customHeight="1" x14ac:dyDescent="0.3">
      <c r="A25" s="9"/>
      <c r="B25" s="10">
        <v>43277</v>
      </c>
      <c r="C25" s="11" t="s">
        <v>52</v>
      </c>
      <c r="D25" s="12">
        <v>0.5</v>
      </c>
      <c r="E25" s="13">
        <v>33.65</v>
      </c>
      <c r="F25" s="13">
        <v>32.42</v>
      </c>
      <c r="G25" s="14">
        <f t="shared" si="0"/>
        <v>-3.6552748885586836E-2</v>
      </c>
      <c r="H25" s="13">
        <v>31</v>
      </c>
      <c r="I25" s="11"/>
      <c r="J25" s="11"/>
      <c r="L25" s="9"/>
      <c r="N25" s="9"/>
      <c r="O25" s="15"/>
      <c r="P25" s="15"/>
      <c r="Q25" s="16"/>
      <c r="U25" s="50"/>
      <c r="V25" s="51"/>
      <c r="AA25" s="10"/>
      <c r="AB25" s="11"/>
      <c r="AC25" s="12"/>
      <c r="AD25" s="13"/>
      <c r="AE25" s="13"/>
    </row>
    <row r="26" spans="1:31" ht="13.8" customHeight="1" x14ac:dyDescent="0.3">
      <c r="A26" s="9"/>
      <c r="B26" s="10">
        <v>43278</v>
      </c>
      <c r="C26" s="11" t="s">
        <v>26</v>
      </c>
      <c r="D26" s="12">
        <v>0.75</v>
      </c>
      <c r="E26" s="13">
        <v>22.8</v>
      </c>
      <c r="F26" s="13">
        <v>22.48</v>
      </c>
      <c r="G26" s="14">
        <f t="shared" si="0"/>
        <v>-1.4035087719298258E-2</v>
      </c>
      <c r="H26" s="13">
        <v>21.6</v>
      </c>
      <c r="I26" s="11"/>
      <c r="J26" s="11"/>
      <c r="L26" s="9"/>
      <c r="N26" s="9"/>
      <c r="O26" s="15"/>
      <c r="P26" s="15"/>
      <c r="Q26" s="16"/>
      <c r="U26" s="50"/>
      <c r="V26" s="51"/>
      <c r="AA26" s="10"/>
      <c r="AB26" s="11"/>
      <c r="AC26" s="12"/>
      <c r="AD26" s="13"/>
      <c r="AE26" s="13"/>
    </row>
    <row r="27" spans="1:31" ht="13.8" customHeight="1" x14ac:dyDescent="0.3">
      <c r="A27" s="9"/>
      <c r="B27" s="10">
        <v>43278</v>
      </c>
      <c r="C27" s="11" t="s">
        <v>53</v>
      </c>
      <c r="D27" s="12">
        <v>1</v>
      </c>
      <c r="E27" s="13">
        <v>11.34</v>
      </c>
      <c r="F27" s="13">
        <v>11.08</v>
      </c>
      <c r="G27" s="14">
        <f t="shared" si="0"/>
        <v>-2.2927689594356242E-2</v>
      </c>
      <c r="H27" s="13">
        <v>10.5</v>
      </c>
      <c r="I27" s="11"/>
      <c r="J27" s="11"/>
      <c r="L27" s="9"/>
      <c r="N27" s="9"/>
      <c r="O27" s="15"/>
      <c r="P27" s="15"/>
      <c r="Q27" s="16"/>
      <c r="U27" s="50"/>
      <c r="V27" s="51"/>
      <c r="AA27" s="10"/>
      <c r="AB27" s="11"/>
      <c r="AC27" s="12"/>
      <c r="AD27" s="13"/>
      <c r="AE27" s="13"/>
    </row>
    <row r="28" spans="1:31" ht="13.8" customHeight="1" x14ac:dyDescent="0.3">
      <c r="A28" s="9"/>
      <c r="B28" s="10">
        <v>43279</v>
      </c>
      <c r="C28" s="11" t="s">
        <v>54</v>
      </c>
      <c r="D28" s="12">
        <v>0.5</v>
      </c>
      <c r="E28" s="13">
        <v>29.15</v>
      </c>
      <c r="F28" s="13">
        <v>29.24</v>
      </c>
      <c r="G28" s="14">
        <f t="shared" si="0"/>
        <v>3.0874785591766675E-3</v>
      </c>
      <c r="H28" s="13">
        <v>27.65</v>
      </c>
      <c r="I28" s="11"/>
      <c r="J28" s="11"/>
      <c r="L28" s="9"/>
      <c r="N28" s="9"/>
      <c r="O28" s="15"/>
      <c r="P28" s="15"/>
      <c r="Q28" s="16"/>
      <c r="U28" s="50"/>
      <c r="V28" s="51"/>
      <c r="AA28" s="10"/>
      <c r="AB28" s="11"/>
      <c r="AC28" s="12"/>
      <c r="AD28" s="13"/>
      <c r="AE28" s="13"/>
    </row>
    <row r="29" spans="1:31" ht="10.199999999999999" customHeight="1" x14ac:dyDescent="0.3">
      <c r="B29" s="10"/>
      <c r="C29" s="11"/>
      <c r="D29" s="12"/>
      <c r="E29" s="13"/>
      <c r="F29" s="13"/>
      <c r="G29" s="14"/>
      <c r="H29" s="13"/>
      <c r="I29" s="11"/>
      <c r="J29" s="11"/>
      <c r="L29" s="9"/>
      <c r="R29" t="e">
        <f>SUM(#REF!)</f>
        <v>#REF!</v>
      </c>
      <c r="S29" t="e">
        <f>SUM(#REF!)</f>
        <v>#REF!</v>
      </c>
      <c r="T29" s="16" t="e">
        <f t="shared" ref="T29" si="1">+(S29-R29)/R29</f>
        <v>#REF!</v>
      </c>
      <c r="AA29" s="10"/>
      <c r="AB29" s="11"/>
      <c r="AC29" s="12"/>
      <c r="AD29" s="13"/>
      <c r="AE29" s="13"/>
    </row>
    <row r="30" spans="1:31" x14ac:dyDescent="0.3">
      <c r="B30" s="10"/>
      <c r="C30" s="11"/>
      <c r="D30" s="12"/>
      <c r="E30" s="13"/>
      <c r="F30" s="13"/>
      <c r="G30" s="14"/>
      <c r="H30" s="13"/>
      <c r="I30" s="11"/>
      <c r="J30" s="11"/>
      <c r="AA30" s="10"/>
      <c r="AB30" s="11"/>
      <c r="AC30" s="12"/>
      <c r="AD30" s="13"/>
      <c r="AE30" s="13"/>
    </row>
    <row r="31" spans="1:31" x14ac:dyDescent="0.3">
      <c r="B31" s="17"/>
      <c r="C31" s="11"/>
      <c r="D31" s="12"/>
      <c r="E31" s="13"/>
      <c r="F31" s="13"/>
      <c r="G31" s="18"/>
      <c r="H31" s="13"/>
      <c r="I31" s="11"/>
      <c r="J31" s="11"/>
      <c r="AA31" s="10"/>
      <c r="AB31" s="11"/>
      <c r="AC31" s="12"/>
      <c r="AD31" s="13"/>
      <c r="AE31" s="13"/>
    </row>
    <row r="32" spans="1:31" x14ac:dyDescent="0.3">
      <c r="B32" s="10"/>
      <c r="C32" s="11"/>
      <c r="D32" s="12"/>
      <c r="E32" s="13"/>
      <c r="F32" s="13"/>
      <c r="G32" s="18"/>
      <c r="H32" s="13"/>
      <c r="I32" s="11"/>
      <c r="J32" s="11"/>
    </row>
    <row r="33" spans="2:10" x14ac:dyDescent="0.3">
      <c r="B33" s="10"/>
      <c r="C33" s="11"/>
      <c r="D33" s="12"/>
      <c r="E33" s="13"/>
      <c r="F33" s="13"/>
      <c r="G33" s="18"/>
      <c r="H33" s="13"/>
      <c r="I33" s="11"/>
      <c r="J33" s="11"/>
    </row>
    <row r="34" spans="2:10" x14ac:dyDescent="0.3">
      <c r="B34" s="10"/>
      <c r="C34" s="11"/>
      <c r="D34" s="12"/>
      <c r="E34" s="13"/>
      <c r="F34" s="13"/>
      <c r="G34" s="18"/>
      <c r="H34" s="13"/>
      <c r="I34" s="11"/>
      <c r="J34" s="11"/>
    </row>
    <row r="35" spans="2:10" x14ac:dyDescent="0.3">
      <c r="B35" s="19"/>
      <c r="C35" s="19"/>
      <c r="D35" s="19"/>
      <c r="E35" s="20"/>
      <c r="F35" s="20"/>
      <c r="G35" s="21"/>
      <c r="H35" s="20"/>
      <c r="I35" s="19"/>
      <c r="J35" s="19"/>
    </row>
    <row r="36" spans="2:10" x14ac:dyDescent="0.3">
      <c r="B36" s="19"/>
      <c r="C36" s="19"/>
      <c r="D36" s="19"/>
      <c r="E36" s="20"/>
      <c r="F36" s="20"/>
      <c r="G36" s="21"/>
      <c r="H36" s="20"/>
      <c r="I36" s="19"/>
      <c r="J36" s="19"/>
    </row>
    <row r="37" spans="2:10" x14ac:dyDescent="0.3">
      <c r="B37" s="19"/>
      <c r="C37" s="19"/>
      <c r="D37" s="19"/>
      <c r="E37" s="20"/>
      <c r="F37" s="20"/>
      <c r="G37" s="21"/>
      <c r="H37" s="20"/>
      <c r="I37" s="19"/>
      <c r="J37" s="19"/>
    </row>
    <row r="38" spans="2:10" x14ac:dyDescent="0.3">
      <c r="B38" s="19"/>
      <c r="C38" s="19"/>
      <c r="D38" s="19"/>
      <c r="E38" s="20"/>
      <c r="F38" s="20"/>
      <c r="G38" s="21"/>
      <c r="H38" s="20"/>
      <c r="I38" s="19"/>
      <c r="J38" s="19"/>
    </row>
    <row r="39" spans="2:10" x14ac:dyDescent="0.3">
      <c r="B39" s="19"/>
      <c r="C39" s="19"/>
      <c r="D39" s="19"/>
      <c r="E39" s="20"/>
      <c r="F39" s="20"/>
      <c r="G39" s="21"/>
      <c r="H39" s="20"/>
      <c r="I39" s="19"/>
      <c r="J39" s="19"/>
    </row>
    <row r="40" spans="2:10" x14ac:dyDescent="0.3">
      <c r="B40" s="19"/>
      <c r="C40" s="19"/>
      <c r="D40" s="19"/>
      <c r="E40" s="20"/>
      <c r="F40" s="20"/>
      <c r="G40" s="21"/>
      <c r="H40" s="20"/>
      <c r="I40" s="19"/>
      <c r="J40" s="19"/>
    </row>
    <row r="41" spans="2:10" x14ac:dyDescent="0.3">
      <c r="B41" s="19"/>
      <c r="C41" s="19"/>
      <c r="D41" s="19"/>
      <c r="E41" s="20"/>
      <c r="F41" s="20"/>
      <c r="G41" s="21"/>
      <c r="H41" s="20"/>
      <c r="I41" s="19"/>
      <c r="J41" s="19"/>
    </row>
    <row r="42" spans="2:10" x14ac:dyDescent="0.3">
      <c r="B42" s="22"/>
      <c r="C42" s="22"/>
      <c r="D42" s="22"/>
      <c r="E42" s="23"/>
      <c r="F42" s="23"/>
      <c r="G42" s="24"/>
      <c r="H42" s="23"/>
      <c r="I42" s="22"/>
      <c r="J42" s="22"/>
    </row>
    <row r="43" spans="2:10" x14ac:dyDescent="0.3">
      <c r="B43" s="22"/>
      <c r="C43" s="22"/>
      <c r="D43" s="22"/>
      <c r="E43" s="23"/>
      <c r="F43" s="23"/>
      <c r="G43" s="24"/>
      <c r="H43" s="23"/>
      <c r="I43" s="22"/>
      <c r="J43" s="22"/>
    </row>
    <row r="44" spans="2:10" x14ac:dyDescent="0.3">
      <c r="B44" s="22"/>
      <c r="C44" s="22"/>
      <c r="D44" s="22"/>
      <c r="E44" s="23"/>
      <c r="F44" s="23"/>
      <c r="G44" s="24"/>
      <c r="H44" s="23"/>
      <c r="I44" s="22"/>
      <c r="J44" s="22"/>
    </row>
    <row r="45" spans="2:10" x14ac:dyDescent="0.3">
      <c r="B45" s="22"/>
      <c r="C45" s="22"/>
      <c r="D45" s="22"/>
      <c r="E45" s="23"/>
      <c r="F45" s="23"/>
      <c r="G45" s="24"/>
      <c r="H45" s="23"/>
      <c r="I45" s="22"/>
      <c r="J45" s="22"/>
    </row>
    <row r="46" spans="2:10" x14ac:dyDescent="0.3">
      <c r="B46" s="22"/>
      <c r="C46" s="22"/>
      <c r="D46" s="22"/>
      <c r="E46" s="23"/>
      <c r="F46" s="23"/>
      <c r="G46" s="24"/>
      <c r="H46" s="23"/>
      <c r="I46" s="22"/>
      <c r="J46" s="22"/>
    </row>
    <row r="47" spans="2:10" x14ac:dyDescent="0.3">
      <c r="B47" s="22"/>
      <c r="C47" s="22"/>
      <c r="D47" s="22"/>
      <c r="E47" s="23"/>
      <c r="F47" s="23"/>
      <c r="G47" s="24"/>
      <c r="H47" s="23"/>
      <c r="I47" s="22"/>
      <c r="J47" s="22"/>
    </row>
    <row r="48" spans="2:10" x14ac:dyDescent="0.3">
      <c r="B48" s="22"/>
      <c r="C48" s="22"/>
      <c r="D48" s="22"/>
      <c r="E48" s="23"/>
      <c r="F48" s="23"/>
      <c r="G48" s="24"/>
      <c r="H48" s="23"/>
      <c r="I48" s="22"/>
      <c r="J48" s="22"/>
    </row>
    <row r="49" spans="2:10" x14ac:dyDescent="0.3">
      <c r="B49" s="22"/>
      <c r="C49" s="22"/>
      <c r="D49" s="22"/>
      <c r="E49" s="23"/>
      <c r="F49" s="23"/>
      <c r="G49" s="24"/>
      <c r="H49" s="23"/>
      <c r="I49" s="22"/>
      <c r="J49" s="22"/>
    </row>
    <row r="50" spans="2:10" x14ac:dyDescent="0.3">
      <c r="B50" s="22"/>
      <c r="C50" s="22"/>
      <c r="D50" s="22"/>
      <c r="E50" s="23"/>
      <c r="F50" s="23"/>
      <c r="G50" s="24"/>
      <c r="H50" s="23"/>
      <c r="I50" s="22"/>
      <c r="J50" s="22"/>
    </row>
    <row r="51" spans="2:10" x14ac:dyDescent="0.3">
      <c r="B51" s="22"/>
      <c r="C51" s="22"/>
      <c r="D51" s="22"/>
      <c r="E51" s="23"/>
      <c r="F51" s="23"/>
      <c r="G51" s="24"/>
      <c r="H51" s="23"/>
      <c r="I51" s="22"/>
      <c r="J51" s="22"/>
    </row>
    <row r="52" spans="2:10" x14ac:dyDescent="0.3">
      <c r="B52" s="22"/>
      <c r="C52" s="22"/>
      <c r="D52" s="22"/>
      <c r="E52" s="23"/>
      <c r="F52" s="23"/>
      <c r="G52" s="24"/>
      <c r="H52" s="23"/>
      <c r="I52" s="22"/>
      <c r="J52" s="22"/>
    </row>
    <row r="53" spans="2:10" x14ac:dyDescent="0.3">
      <c r="B53" s="22"/>
      <c r="C53" s="22"/>
      <c r="D53" s="22"/>
      <c r="E53" s="23"/>
      <c r="F53" s="23"/>
      <c r="G53" s="24"/>
      <c r="H53" s="23"/>
      <c r="I53" s="22"/>
      <c r="J53" s="22"/>
    </row>
    <row r="54" spans="2:10" x14ac:dyDescent="0.3">
      <c r="B54" s="22"/>
      <c r="C54" s="22"/>
      <c r="D54" s="22"/>
      <c r="E54" s="23"/>
      <c r="F54" s="23"/>
      <c r="G54" s="24"/>
      <c r="H54" s="23"/>
      <c r="I54" s="22"/>
      <c r="J54" s="22"/>
    </row>
    <row r="55" spans="2:10" x14ac:dyDescent="0.3">
      <c r="B55" s="22"/>
      <c r="C55" s="22"/>
      <c r="D55" s="22"/>
      <c r="E55" s="23"/>
      <c r="F55" s="23"/>
      <c r="G55" s="24"/>
      <c r="H55" s="23"/>
      <c r="I55" s="22"/>
      <c r="J55" s="22"/>
    </row>
    <row r="56" spans="2:10" x14ac:dyDescent="0.3">
      <c r="B56" s="22"/>
      <c r="C56" s="22"/>
      <c r="D56" s="22"/>
      <c r="E56" s="23"/>
      <c r="F56" s="23"/>
      <c r="G56" s="24"/>
      <c r="H56" s="23"/>
      <c r="I56" s="22"/>
      <c r="J56" s="22"/>
    </row>
    <row r="57" spans="2:10" x14ac:dyDescent="0.3">
      <c r="B57" s="22"/>
      <c r="C57" s="22"/>
      <c r="D57" s="22"/>
      <c r="E57" s="23"/>
      <c r="F57" s="23"/>
      <c r="G57" s="24"/>
      <c r="H57" s="23"/>
      <c r="I57" s="22"/>
      <c r="J57" s="22"/>
    </row>
    <row r="58" spans="2:10" x14ac:dyDescent="0.3">
      <c r="B58" s="25"/>
      <c r="C58" s="25"/>
      <c r="D58" s="25"/>
      <c r="E58" s="26"/>
      <c r="F58" s="26"/>
      <c r="G58" s="27"/>
      <c r="H58" s="26"/>
      <c r="I58" s="25"/>
      <c r="J58" s="22"/>
    </row>
    <row r="59" spans="2:10" x14ac:dyDescent="0.3">
      <c r="B59" s="25"/>
      <c r="C59" s="25"/>
      <c r="D59" s="25"/>
      <c r="E59" s="26"/>
      <c r="F59" s="26"/>
      <c r="G59" s="27"/>
      <c r="H59" s="26"/>
      <c r="I59" s="25"/>
      <c r="J59" s="22"/>
    </row>
    <row r="60" spans="2:10" x14ac:dyDescent="0.3">
      <c r="B60" s="25"/>
      <c r="C60" s="25"/>
      <c r="D60" s="25"/>
      <c r="E60" s="25"/>
      <c r="F60" s="25"/>
      <c r="G60" s="25"/>
      <c r="H60" s="25"/>
      <c r="I60" s="25"/>
      <c r="J60" s="22"/>
    </row>
    <row r="61" spans="2:10" x14ac:dyDescent="0.3">
      <c r="B61" s="25"/>
      <c r="C61" s="25"/>
      <c r="D61" s="25"/>
      <c r="E61" s="25"/>
      <c r="F61" s="25"/>
      <c r="G61" s="25"/>
      <c r="H61" s="25"/>
      <c r="I61" s="25"/>
      <c r="J61" s="22"/>
    </row>
    <row r="62" spans="2:10" x14ac:dyDescent="0.3">
      <c r="B62" s="25"/>
      <c r="C62" s="25"/>
      <c r="D62" s="25"/>
      <c r="E62" s="25"/>
      <c r="F62" s="25"/>
      <c r="G62" s="25"/>
      <c r="H62" s="25"/>
      <c r="I62" s="25"/>
      <c r="J62" s="22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Open Positions Summary</vt:lpstr>
      <vt:lpstr>Closed Stock Trades</vt:lpstr>
      <vt:lpstr>Closed Option Trades</vt:lpstr>
      <vt:lpstr>Open Stock Trades - Old Format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Krupinski</cp:lastModifiedBy>
  <dcterms:created xsi:type="dcterms:W3CDTF">2017-12-29T21:29:07Z</dcterms:created>
  <dcterms:modified xsi:type="dcterms:W3CDTF">2018-07-02T00:46:47Z</dcterms:modified>
</cp:coreProperties>
</file>